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 codeName="ЭтаКнига"/>
  <bookViews>
    <workbookView xWindow="65416" yWindow="65416" windowWidth="25440" windowHeight="15390" tabRatio="511" activeTab="1"/>
  </bookViews>
  <sheets>
    <sheet name="титул" sheetId="4" r:id="rId1"/>
    <sheet name="ДВ" sheetId="12" r:id="rId2"/>
    <sheet name="ИТОГ" sheetId="15" state="hidden" r:id="rId3"/>
    <sheet name="ВС, ЗС" sheetId="21" r:id="rId4"/>
    <sheet name="С, З" sheetId="16" r:id="rId5"/>
    <sheet name="АЧ, ВК" sheetId="17" r:id="rId6"/>
    <sheet name="Т-е лососи" sheetId="24" r:id="rId7"/>
    <sheet name="Байкал" sheetId="25" r:id="rId8"/>
  </sheets>
  <definedNames>
    <definedName name="_xlnm.Print_Area" localSheetId="5">'АЧ, ВК'!$A$1:$M$22</definedName>
    <definedName name="_xlnm.Print_Area" localSheetId="7">'Байкал'!$A$1:$J$10</definedName>
    <definedName name="_xlnm.Print_Area" localSheetId="3">'ВС, ЗС'!$A$1:$G$10</definedName>
    <definedName name="_xlnm.Print_Area" localSheetId="1">'ДВ'!$A$1:$AT$73</definedName>
    <definedName name="_xlnm.Print_Area" localSheetId="4">'С, З'!$A$1:$U$21</definedName>
    <definedName name="_xlnm.Print_Area" localSheetId="6">'Т-е лососи'!$A$1:$AK$10</definedName>
    <definedName name="_xlnm.Print_Area" localSheetId="0">'титул'!$A$1:$O$35</definedName>
    <definedName name="_xlnm.Print_Titles" localSheetId="1">'ДВ'!$A:$A,'ДВ'!$2:$4</definedName>
    <definedName name="_xlnm.Print_Titles" localSheetId="2">'ИТОГ'!$A:$A,'ИТОГ'!$3:$6</definedName>
    <definedName name="_xlnm.Print_Titles" localSheetId="6">'Т-е лососи'!$A:$A</definedName>
  </definedNames>
  <calcPr calcId="181029"/>
</workbook>
</file>

<file path=xl/comments2.xml><?xml version="1.0" encoding="utf-8"?>
<comments xmlns="http://schemas.openxmlformats.org/spreadsheetml/2006/main">
  <authors>
    <author>Винникова</author>
  </authors>
  <commentList>
    <comment ref="AF37" authorId="0">
      <text>
        <r>
          <rPr>
            <sz val="9"/>
            <rFont val="Tahoma"/>
            <family val="2"/>
          </rPr>
          <t xml:space="preserve">0,108 корректировка
</t>
        </r>
      </text>
    </comment>
    <comment ref="B61" authorId="0">
      <text>
        <r>
          <rPr>
            <sz val="9"/>
            <rFont val="Tahoma"/>
            <family val="2"/>
          </rPr>
          <t xml:space="preserve">Нет в Приказе МСХ от 09.10.2020 №601
</t>
        </r>
      </text>
    </comment>
    <comment ref="E61" authorId="0">
      <text>
        <r>
          <rPr>
            <sz val="9"/>
            <rFont val="Tahoma"/>
            <family val="2"/>
          </rPr>
          <t xml:space="preserve">Нет в Приказе МСХ от 09.10.2020 №601
</t>
        </r>
      </text>
    </comment>
    <comment ref="H61" authorId="0">
      <text>
        <r>
          <rPr>
            <sz val="9"/>
            <rFont val="Tahoma"/>
            <family val="2"/>
          </rPr>
          <t xml:space="preserve">Нет в Приказе МСХ от 09.10.2020 №601
</t>
        </r>
      </text>
    </comment>
    <comment ref="W61" authorId="0">
      <text>
        <r>
          <rPr>
            <sz val="9"/>
            <rFont val="Tahoma"/>
            <family val="2"/>
          </rPr>
          <t xml:space="preserve">Нет в Приказе МСХ от 09.10.2020 №601
</t>
        </r>
      </text>
    </comment>
    <comment ref="Z61" authorId="0">
      <text>
        <r>
          <rPr>
            <sz val="9"/>
            <rFont val="Tahoma"/>
            <family val="2"/>
          </rPr>
          <t xml:space="preserve">Нет в Приказе МСХ от 09.10.2020 №601
</t>
        </r>
      </text>
    </comment>
    <comment ref="W65" authorId="0">
      <text>
        <r>
          <rPr>
            <sz val="9"/>
            <rFont val="Tahoma"/>
            <family val="2"/>
          </rPr>
          <t xml:space="preserve">Нет в Приказе МСХ от 09.10.2020 №601
</t>
        </r>
      </text>
    </comment>
    <comment ref="Z65" authorId="0">
      <text>
        <r>
          <rPr>
            <sz val="9"/>
            <rFont val="Tahoma"/>
            <family val="2"/>
          </rPr>
          <t xml:space="preserve">Нет в Приказе МСХ от 09.10.2020 №601
</t>
        </r>
      </text>
    </comment>
    <comment ref="AC65" authorId="0">
      <text>
        <r>
          <rPr>
            <sz val="9"/>
            <rFont val="Tahoma"/>
            <family val="2"/>
          </rPr>
          <t xml:space="preserve">Нет в Приказе МСХ от 09.10.2020 №601
</t>
        </r>
      </text>
    </comment>
    <comment ref="AF65" authorId="0">
      <text>
        <r>
          <rPr>
            <sz val="9"/>
            <rFont val="Tahoma"/>
            <family val="2"/>
          </rPr>
          <t xml:space="preserve">Нет в Приказе МСХ от 09.10.2020 №601
</t>
        </r>
      </text>
    </comment>
    <comment ref="N67" authorId="0">
      <text>
        <r>
          <rPr>
            <sz val="9"/>
            <rFont val="Tahoma"/>
            <family val="2"/>
          </rPr>
          <t xml:space="preserve">Нет в Приказе МСХ от 09.10.2020 №601
</t>
        </r>
      </text>
    </comment>
    <comment ref="AF67" authorId="0">
      <text>
        <r>
          <rPr>
            <sz val="9"/>
            <rFont val="Tahoma"/>
            <family val="2"/>
          </rPr>
          <t xml:space="preserve">Нет в Приказе МСХ от 09.10.2020 №601
</t>
        </r>
      </text>
    </comment>
    <comment ref="B68" authorId="0">
      <text>
        <r>
          <rPr>
            <sz val="9"/>
            <rFont val="Tahoma"/>
            <family val="2"/>
          </rPr>
          <t xml:space="preserve">Нет в Приказе МСХ от 09.10.2020 №601
</t>
        </r>
      </text>
    </comment>
    <comment ref="E68" authorId="0">
      <text>
        <r>
          <rPr>
            <sz val="9"/>
            <rFont val="Tahoma"/>
            <family val="2"/>
          </rPr>
          <t xml:space="preserve">Нет в Приказе МСХ от 09.10.2020 №601
</t>
        </r>
      </text>
    </comment>
    <comment ref="H68" authorId="0">
      <text>
        <r>
          <rPr>
            <sz val="9"/>
            <rFont val="Tahoma"/>
            <family val="2"/>
          </rPr>
          <t xml:space="preserve">Нет в Приказе МСХ от 09.10.2020 №601
</t>
        </r>
      </text>
    </comment>
  </commentList>
</comments>
</file>

<file path=xl/comments4.xml><?xml version="1.0" encoding="utf-8"?>
<comments xmlns="http://schemas.openxmlformats.org/spreadsheetml/2006/main">
  <authors>
    <author>Винникова</author>
  </authors>
  <commentList>
    <comment ref="B9" authorId="0">
      <text>
        <r>
          <rPr>
            <sz val="9"/>
            <rFont val="Tahoma"/>
            <family val="2"/>
          </rPr>
          <t xml:space="preserve">Нет в Приказе МСХ от 09.10.2020 №601
</t>
        </r>
      </text>
    </comment>
  </commentList>
</comments>
</file>

<file path=xl/sharedStrings.xml><?xml version="1.0" encoding="utf-8"?>
<sst xmlns="http://schemas.openxmlformats.org/spreadsheetml/2006/main" count="384" uniqueCount="284">
  <si>
    <t>ИТОГО</t>
  </si>
  <si>
    <t xml:space="preserve">           С У М М А Р Н Ы Й   В Ы Л О В   П О   З О Н А М    П Р О М Ы С Л А</t>
  </si>
  <si>
    <t>Исключительная</t>
  </si>
  <si>
    <t>200-мильн</t>
  </si>
  <si>
    <t>Открытая</t>
  </si>
  <si>
    <t>Всего по</t>
  </si>
  <si>
    <t>Внутренние</t>
  </si>
  <si>
    <t>Товарная</t>
  </si>
  <si>
    <t>экономическая</t>
  </si>
  <si>
    <t>приб.воды</t>
  </si>
  <si>
    <t>часть</t>
  </si>
  <si>
    <t>океанам</t>
  </si>
  <si>
    <t>морские</t>
  </si>
  <si>
    <t>пресновод.</t>
  </si>
  <si>
    <t>марикуль-</t>
  </si>
  <si>
    <t>промыш-</t>
  </si>
  <si>
    <t>зона РФ</t>
  </si>
  <si>
    <t>заруб.гос.</t>
  </si>
  <si>
    <t>океана</t>
  </si>
  <si>
    <t>водоемы</t>
  </si>
  <si>
    <t>тура</t>
  </si>
  <si>
    <t>ленности</t>
  </si>
  <si>
    <t xml:space="preserve"> Всего</t>
  </si>
  <si>
    <t xml:space="preserve"> в т.ч.:рыба</t>
  </si>
  <si>
    <t xml:space="preserve">           сельдь</t>
  </si>
  <si>
    <t xml:space="preserve">           салака</t>
  </si>
  <si>
    <t xml:space="preserve">           хамса</t>
  </si>
  <si>
    <t xml:space="preserve">           тюлька</t>
  </si>
  <si>
    <t xml:space="preserve">           сардины</t>
  </si>
  <si>
    <t xml:space="preserve">           сардинелла</t>
  </si>
  <si>
    <t xml:space="preserve">           анчоус</t>
  </si>
  <si>
    <t xml:space="preserve">           треска</t>
  </si>
  <si>
    <t xml:space="preserve">           пикша</t>
  </si>
  <si>
    <t xml:space="preserve">           мерланг</t>
  </si>
  <si>
    <t xml:space="preserve">           хек</t>
  </si>
  <si>
    <t xml:space="preserve">           минтай</t>
  </si>
  <si>
    <t xml:space="preserve">           навага</t>
  </si>
  <si>
    <t xml:space="preserve">           путассу</t>
  </si>
  <si>
    <t xml:space="preserve">           сайка п.тресочка</t>
  </si>
  <si>
    <t xml:space="preserve">           камбалы</t>
  </si>
  <si>
    <t xml:space="preserve">           палтусы</t>
  </si>
  <si>
    <t xml:space="preserve">           мор.окуни</t>
  </si>
  <si>
    <t xml:space="preserve">           берикс</t>
  </si>
  <si>
    <t xml:space="preserve">           сайра</t>
  </si>
  <si>
    <t xml:space="preserve">           ставрида</t>
  </si>
  <si>
    <t xml:space="preserve">           каранкс</t>
  </si>
  <si>
    <t xml:space="preserve">           скумбрия</t>
  </si>
  <si>
    <t xml:space="preserve">           бычки</t>
  </si>
  <si>
    <t xml:space="preserve">           зубатки</t>
  </si>
  <si>
    <t xml:space="preserve">           макрурусы</t>
  </si>
  <si>
    <t xml:space="preserve">           нототении</t>
  </si>
  <si>
    <t xml:space="preserve">           ледяная рыба</t>
  </si>
  <si>
    <t xml:space="preserve">           сквама,желтоперка</t>
  </si>
  <si>
    <t xml:space="preserve">           рыба сабля</t>
  </si>
  <si>
    <t xml:space="preserve">           лемонема</t>
  </si>
  <si>
    <t xml:space="preserve">           терпуг</t>
  </si>
  <si>
    <t xml:space="preserve">           кабан рыба</t>
  </si>
  <si>
    <t xml:space="preserve">           тунцы</t>
  </si>
  <si>
    <t xml:space="preserve">           акулы,скаты</t>
  </si>
  <si>
    <t xml:space="preserve">           песчанка</t>
  </si>
  <si>
    <t xml:space="preserve">           красноглазка</t>
  </si>
  <si>
    <t xml:space="preserve">           клыкач</t>
  </si>
  <si>
    <t xml:space="preserve">           эпигонус</t>
  </si>
  <si>
    <t xml:space="preserve">           мойва</t>
  </si>
  <si>
    <t xml:space="preserve">           угольная</t>
  </si>
  <si>
    <t xml:space="preserve">           лососевые</t>
  </si>
  <si>
    <t xml:space="preserve">           сиговые</t>
  </si>
  <si>
    <t xml:space="preserve">           корюшка</t>
  </si>
  <si>
    <t xml:space="preserve">           миноги</t>
  </si>
  <si>
    <t xml:space="preserve">           угорь</t>
  </si>
  <si>
    <t xml:space="preserve">           осетровые</t>
  </si>
  <si>
    <t xml:space="preserve">           кефаль</t>
  </si>
  <si>
    <t xml:space="preserve">           сазан</t>
  </si>
  <si>
    <t xml:space="preserve">           вобла,тарань</t>
  </si>
  <si>
    <t xml:space="preserve">           лещ</t>
  </si>
  <si>
    <t xml:space="preserve">           судак</t>
  </si>
  <si>
    <t xml:space="preserve">           сом</t>
  </si>
  <si>
    <t xml:space="preserve">           налим</t>
  </si>
  <si>
    <t xml:space="preserve">           щука</t>
  </si>
  <si>
    <t xml:space="preserve">           карп</t>
  </si>
  <si>
    <t xml:space="preserve">           амур</t>
  </si>
  <si>
    <t xml:space="preserve">           толстолобик</t>
  </si>
  <si>
    <t xml:space="preserve">           пр.преснов</t>
  </si>
  <si>
    <t xml:space="preserve">           пр.морские</t>
  </si>
  <si>
    <t xml:space="preserve">           краб камчатский</t>
  </si>
  <si>
    <t xml:space="preserve">           краб синий</t>
  </si>
  <si>
    <t xml:space="preserve">           краб колючий</t>
  </si>
  <si>
    <t xml:space="preserve">           краб равношипный</t>
  </si>
  <si>
    <t xml:space="preserve">           краб коуэзи</t>
  </si>
  <si>
    <t xml:space="preserve">           крабы-стригуны</t>
  </si>
  <si>
    <t xml:space="preserve">           краб волосатый</t>
  </si>
  <si>
    <t xml:space="preserve">           краб мохнаторук.</t>
  </si>
  <si>
    <t xml:space="preserve">           раки</t>
  </si>
  <si>
    <t xml:space="preserve">           креветки</t>
  </si>
  <si>
    <t xml:space="preserve">        моллюски</t>
  </si>
  <si>
    <t xml:space="preserve">           кальмары</t>
  </si>
  <si>
    <t xml:space="preserve">           осьминог</t>
  </si>
  <si>
    <t xml:space="preserve">           мор.гребешок</t>
  </si>
  <si>
    <t xml:space="preserve">           мидии</t>
  </si>
  <si>
    <t xml:space="preserve">           трубач</t>
  </si>
  <si>
    <t xml:space="preserve">           пр.моллюски</t>
  </si>
  <si>
    <t xml:space="preserve">        иглокожие</t>
  </si>
  <si>
    <t xml:space="preserve">           кукумария</t>
  </si>
  <si>
    <t xml:space="preserve">           трепанг</t>
  </si>
  <si>
    <t xml:space="preserve">           мор.ежи</t>
  </si>
  <si>
    <t xml:space="preserve">        водоросли</t>
  </si>
  <si>
    <t xml:space="preserve">           ламинария</t>
  </si>
  <si>
    <t xml:space="preserve">           анфельция</t>
  </si>
  <si>
    <t xml:space="preserve">           фукусы</t>
  </si>
  <si>
    <t xml:space="preserve">           зостера</t>
  </si>
  <si>
    <t xml:space="preserve">        оболочники(асцидия)</t>
  </si>
  <si>
    <t xml:space="preserve">        медузы</t>
  </si>
  <si>
    <t xml:space="preserve">        млекопитающие</t>
  </si>
  <si>
    <t xml:space="preserve">           киты</t>
  </si>
  <si>
    <t xml:space="preserve">           котики</t>
  </si>
  <si>
    <t xml:space="preserve">           тюлени</t>
  </si>
  <si>
    <t xml:space="preserve">           шпрот балт.</t>
  </si>
  <si>
    <t xml:space="preserve">           шпрот черн.</t>
  </si>
  <si>
    <t xml:space="preserve">           ликоды</t>
  </si>
  <si>
    <t xml:space="preserve">           мизиды</t>
  </si>
  <si>
    <t xml:space="preserve">           пинагор</t>
  </si>
  <si>
    <t xml:space="preserve">           килька касп.</t>
  </si>
  <si>
    <t xml:space="preserve">        ракообразные</t>
  </si>
  <si>
    <t xml:space="preserve">           сайда</t>
  </si>
  <si>
    <t xml:space="preserve">           тригла</t>
  </si>
  <si>
    <t xml:space="preserve">           барабуля</t>
  </si>
  <si>
    <t xml:space="preserve">           пиленгас</t>
  </si>
  <si>
    <t xml:space="preserve">           кутум</t>
  </si>
  <si>
    <t xml:space="preserve">           артемия</t>
  </si>
  <si>
    <t>D %</t>
  </si>
  <si>
    <t xml:space="preserve">           менек</t>
  </si>
  <si>
    <t xml:space="preserve">           сырть</t>
  </si>
  <si>
    <t xml:space="preserve">           жерех</t>
  </si>
  <si>
    <t xml:space="preserve">           гамарус</t>
  </si>
  <si>
    <t xml:space="preserve">           рыбец</t>
  </si>
  <si>
    <t>Всего</t>
  </si>
  <si>
    <t>Объекты промысла</t>
  </si>
  <si>
    <t xml:space="preserve">Всего ОДУ: </t>
  </si>
  <si>
    <t>Азовское море</t>
  </si>
  <si>
    <t>Черное море</t>
  </si>
  <si>
    <t>Балтийское море</t>
  </si>
  <si>
    <t>Каспийское море</t>
  </si>
  <si>
    <t>Восточно-Сибирское море</t>
  </si>
  <si>
    <t>Карское море</t>
  </si>
  <si>
    <t xml:space="preserve">    Объекты промысла</t>
  </si>
  <si>
    <t xml:space="preserve"> </t>
  </si>
  <si>
    <t>Приложение 1</t>
  </si>
  <si>
    <t>Горбуша</t>
  </si>
  <si>
    <t>Кета</t>
  </si>
  <si>
    <t>Нерка</t>
  </si>
  <si>
    <t>Кижуч</t>
  </si>
  <si>
    <t>Чавыча</t>
  </si>
  <si>
    <t xml:space="preserve">  </t>
  </si>
  <si>
    <t>Куршский залив</t>
  </si>
  <si>
    <t>Калининградский (Вислинский) залив</t>
  </si>
  <si>
    <t>Финский залив</t>
  </si>
  <si>
    <t>Иркутская область</t>
  </si>
  <si>
    <t>Республика Бурятия</t>
  </si>
  <si>
    <t>Краб-стригун опилио</t>
  </si>
  <si>
    <t>Морские гребешки</t>
  </si>
  <si>
    <t>Всего моллюски:</t>
  </si>
  <si>
    <t>Всего ракообразные:</t>
  </si>
  <si>
    <t>Треска</t>
  </si>
  <si>
    <t xml:space="preserve">Камбала речная </t>
  </si>
  <si>
    <t>Лещ</t>
  </si>
  <si>
    <t xml:space="preserve">Судак </t>
  </si>
  <si>
    <t>Плотва</t>
  </si>
  <si>
    <t>Чехонь</t>
  </si>
  <si>
    <t>Окунь морской</t>
  </si>
  <si>
    <t>Шипощёк</t>
  </si>
  <si>
    <t>Макрурусы</t>
  </si>
  <si>
    <t>Всего крабы:</t>
  </si>
  <si>
    <t>Краб камчатский</t>
  </si>
  <si>
    <t>Краб равношипый</t>
  </si>
  <si>
    <t>Краб колючий</t>
  </si>
  <si>
    <t>Краб волосатый четырехугольный</t>
  </si>
  <si>
    <t>Краб-стригун бэрди</t>
  </si>
  <si>
    <t>Креветка травяная</t>
  </si>
  <si>
    <t>Всего креветки:</t>
  </si>
  <si>
    <t>Осьминог Дофлейна гигантский</t>
  </si>
  <si>
    <t>Трепанг дальневосточный</t>
  </si>
  <si>
    <t>Морской ёж серый</t>
  </si>
  <si>
    <t>Краб-стригун ангулятус</t>
  </si>
  <si>
    <t>Креветка северная</t>
  </si>
  <si>
    <t>Креветка углохвостая</t>
  </si>
  <si>
    <t>Краб-стригун красный</t>
  </si>
  <si>
    <t>Креветка гребенчатая</t>
  </si>
  <si>
    <t>Спизула</t>
  </si>
  <si>
    <t>Анадара</t>
  </si>
  <si>
    <t>Морской еж черный</t>
  </si>
  <si>
    <t xml:space="preserve">Всего водоросли:  </t>
  </si>
  <si>
    <t>Всего иглокожие:</t>
  </si>
  <si>
    <t>Всего лососей:</t>
  </si>
  <si>
    <t>Всего китообразные:</t>
  </si>
  <si>
    <t>Всего ластоногие:</t>
  </si>
  <si>
    <t>Всего рыбы:</t>
  </si>
  <si>
    <t>Всего млекопитающие:</t>
  </si>
  <si>
    <t>Сазан</t>
  </si>
  <si>
    <t>Азово-Черноморский рыбохозяйственный бассейн</t>
  </si>
  <si>
    <t>Волжско-Каспийский рыбохозяйственный бассейн</t>
  </si>
  <si>
    <t>Всего беспозвоночные:</t>
  </si>
  <si>
    <t>Северный рыбохозяйственный бассейн</t>
  </si>
  <si>
    <t>Западный рыбохозяйственный бассейн</t>
  </si>
  <si>
    <t>Восточно-Сибирский рыбохозяйственный бассейн</t>
  </si>
  <si>
    <t>Западно-Сибирский рыбохозяйственный бассейн</t>
  </si>
  <si>
    <t>Тихоокеанские лососи в ИЭЗ России, тыс. т</t>
  </si>
  <si>
    <t>Чукотское море</t>
  </si>
  <si>
    <t>Корбикула</t>
  </si>
  <si>
    <t>Морские виды рыб, беспозвоночные, водоросли и морские млекопитающие, тыс. т (млекопитающие в тыс. шт.)</t>
  </si>
  <si>
    <t xml:space="preserve"> Западно-Беринговоморская зона</t>
  </si>
  <si>
    <t xml:space="preserve"> Восточно-Камчатская зона</t>
  </si>
  <si>
    <t>Карагинская подзона</t>
  </si>
  <si>
    <t>Петропавловско-Командорская подзона</t>
  </si>
  <si>
    <t>Северо-Курильская зона</t>
  </si>
  <si>
    <t>Южно-Курильская зона</t>
  </si>
  <si>
    <t>Северо-Охотоморская подзона</t>
  </si>
  <si>
    <t>Западно-Камчатская подзона</t>
  </si>
  <si>
    <t>Камчатско-Курильская подзона</t>
  </si>
  <si>
    <t>Восточно-Сахалинская подзона</t>
  </si>
  <si>
    <t xml:space="preserve"> Подзона Приморье</t>
  </si>
  <si>
    <t>Западно-Сахалинская подзона</t>
  </si>
  <si>
    <t>Подрайон 61.52 - Центральная часть Охотского моря</t>
  </si>
  <si>
    <t>Белуха</t>
  </si>
  <si>
    <t>Баренцево море</t>
  </si>
  <si>
    <t>Белое море</t>
  </si>
  <si>
    <t>Севрюга</t>
  </si>
  <si>
    <t>Подзона Приморье</t>
  </si>
  <si>
    <t>Восточно-Камчатская зона</t>
  </si>
  <si>
    <t>Западно-Беринговоморская зона</t>
  </si>
  <si>
    <t>Рыбы и млекопитающие, тыс. т (млекопитающие в тыс. шт.)</t>
  </si>
  <si>
    <t>Всего ОДУ:</t>
  </si>
  <si>
    <t>Байкальская нерпа</t>
  </si>
  <si>
    <t>Косатка</t>
  </si>
  <si>
    <t>Сельдь тихоокеанская</t>
  </si>
  <si>
    <t>Камбалы дальневосточные</t>
  </si>
  <si>
    <t>Шримсы-медвежата</t>
  </si>
  <si>
    <t>Кукумария</t>
  </si>
  <si>
    <t>Ламинарии</t>
  </si>
  <si>
    <t>Афалина</t>
  </si>
  <si>
    <t>Гринда</t>
  </si>
  <si>
    <t>Тихоокеанский белобокий дельфин</t>
  </si>
  <si>
    <t>Чукотская зона</t>
  </si>
  <si>
    <t>Зона Японское море</t>
  </si>
  <si>
    <t>Зона Охотское море</t>
  </si>
  <si>
    <t>Осьминог Дофлейна малый</t>
  </si>
  <si>
    <t>Сельдь балтийская (салака)</t>
  </si>
  <si>
    <t>Морж</t>
  </si>
  <si>
    <t>Котик морской</t>
  </si>
  <si>
    <t>Петушок</t>
  </si>
  <si>
    <t>Трубачи</t>
  </si>
  <si>
    <t>Краб синий</t>
  </si>
  <si>
    <t>Калуга</t>
  </si>
  <si>
    <t>Осётр амурский</t>
  </si>
  <si>
    <t>Шпрот (килька)</t>
  </si>
  <si>
    <t>Лосось атлантический (семга)</t>
  </si>
  <si>
    <t>Белуга</t>
  </si>
  <si>
    <t>Осётр русский</t>
  </si>
  <si>
    <t>Осётр персидский</t>
  </si>
  <si>
    <t>Вобла</t>
  </si>
  <si>
    <t>Судак</t>
  </si>
  <si>
    <t>Сом пресноводный</t>
  </si>
  <si>
    <t>Щука</t>
  </si>
  <si>
    <t>Раки</t>
  </si>
  <si>
    <t>Хариус</t>
  </si>
  <si>
    <t>Омуль байкальский</t>
  </si>
  <si>
    <t>Сиг</t>
  </si>
  <si>
    <t>Панопа</t>
  </si>
  <si>
    <t>Зирфея</t>
  </si>
  <si>
    <t>Морские виды рыб, беспозвоночные и морские млекопитающие, тыс. т (млекопитающие в тыс. шт.)</t>
  </si>
  <si>
    <r>
      <rPr>
        <b/>
        <sz val="11"/>
        <rFont val="Times New Roman"/>
        <family val="1"/>
      </rPr>
      <t xml:space="preserve">1 ‒ </t>
    </r>
    <r>
      <rPr>
        <sz val="11"/>
        <rFont val="Times New Roman"/>
        <family val="1"/>
      </rPr>
      <t>Допустимо перераспределение объёмов между Западно-Беринговоморской и Чукотской зонами без превышения суммарной величины общего допустимого улова;</t>
    </r>
  </si>
  <si>
    <r>
      <rPr>
        <b/>
        <sz val="11"/>
        <rFont val="Times New Roman"/>
        <family val="1"/>
      </rPr>
      <t>2 ‒</t>
    </r>
    <r>
      <rPr>
        <sz val="11"/>
        <rFont val="Times New Roman"/>
        <family val="1"/>
      </rPr>
      <t xml:space="preserve"> Допустимо перераспределение объёмов между Западно-Камчатской и Камчатско-Курильской подзонами без превышения суммарной величины общего допустимого улова;</t>
    </r>
  </si>
  <si>
    <r>
      <t>Треска</t>
    </r>
    <r>
      <rPr>
        <b/>
        <vertAlign val="superscript"/>
        <sz val="12"/>
        <rFont val="Times New Roman"/>
        <family val="1"/>
      </rPr>
      <t>1, 2</t>
    </r>
  </si>
  <si>
    <r>
      <t>Минтай</t>
    </r>
    <r>
      <rPr>
        <b/>
        <vertAlign val="superscript"/>
        <sz val="12"/>
        <rFont val="Times New Roman"/>
        <family val="1"/>
      </rPr>
      <t>1, 2, 3</t>
    </r>
  </si>
  <si>
    <r>
      <t>Навага</t>
    </r>
    <r>
      <rPr>
        <b/>
        <vertAlign val="superscript"/>
        <sz val="12"/>
        <rFont val="Times New Roman"/>
        <family val="1"/>
      </rPr>
      <t>2</t>
    </r>
  </si>
  <si>
    <r>
      <t>Палтусы</t>
    </r>
    <r>
      <rPr>
        <b/>
        <vertAlign val="superscript"/>
        <sz val="12"/>
        <rFont val="Times New Roman"/>
        <family val="1"/>
      </rPr>
      <t>4</t>
    </r>
  </si>
  <si>
    <t>Устрицы</t>
  </si>
  <si>
    <t>Беспозвоночные и морские млекопитающие, тыс. т (млекопитающие в тыс. шт.)</t>
  </si>
  <si>
    <r>
      <rPr>
        <b/>
        <sz val="11"/>
        <rFont val="Times New Roman"/>
        <family val="1"/>
      </rPr>
      <t>4 ‒</t>
    </r>
    <r>
      <rPr>
        <sz val="11"/>
        <rFont val="Times New Roman"/>
        <family val="1"/>
      </rPr>
      <t xml:space="preserve"> Объемы в Южно-Курильской зоне только в отношении белокорого палтуса;</t>
    </r>
  </si>
  <si>
    <t>Креветка гренландская</t>
  </si>
  <si>
    <r>
      <rPr>
        <b/>
        <sz val="11"/>
        <rFont val="Times New Roman"/>
        <family val="1"/>
      </rPr>
      <t>3 ‒</t>
    </r>
    <r>
      <rPr>
        <sz val="11"/>
        <rFont val="Times New Roman"/>
        <family val="1"/>
      </rPr>
      <t xml:space="preserve"> В том числе в Западно-Беринговоморской зоне к востоку от 174˚ в.д. - 408,3 тыс. т и к западу от 174˚ в.д. - 1,4 тыс. т;</t>
    </r>
  </si>
  <si>
    <t>Терпуги</t>
  </si>
  <si>
    <r>
      <t>Кальмар командорский</t>
    </r>
    <r>
      <rPr>
        <b/>
        <vertAlign val="superscript"/>
        <sz val="12"/>
        <rFont val="Times New Roman"/>
        <family val="1"/>
      </rPr>
      <t>5</t>
    </r>
  </si>
  <si>
    <r>
      <rPr>
        <b/>
        <sz val="11"/>
        <rFont val="Times New Roman"/>
        <family val="1"/>
      </rPr>
      <t>5 ‒</t>
    </r>
    <r>
      <rPr>
        <sz val="11"/>
        <rFont val="Times New Roman"/>
        <family val="1"/>
      </rPr>
      <t xml:space="preserve"> Допустимо перераспределение объемов между Петропавловско-Командорской подзоной и Северо-Курильской зоной без превышения суммарной величины общего допустимого улова кальмара командорского.</t>
    </r>
  </si>
  <si>
    <t>Лакедра желтохвостая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</si>
</sst>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_р_._-;\-* #,##0.00_р_._-;_-* &quot;-&quot;??_р_._-;_-@_-"/>
    <numFmt numFmtId="165" formatCode="0.000"/>
    <numFmt numFmtId="166" formatCode="0.0000"/>
    <numFmt numFmtId="167" formatCode="0.0"/>
    <numFmt numFmtId="168" formatCode="0.00000"/>
    <numFmt numFmtId="169" formatCode="0.000000"/>
    <numFmt numFmtId="170" formatCode="0.0000;[Red]0.0000"/>
    <numFmt numFmtId="171" formatCode="0.000;[Red]0.000"/>
    <numFmt numFmtId="172" formatCode="0.000000;[Red]0.000000"/>
    <numFmt numFmtId="173" formatCode="0.00000;[Red]0.00000"/>
  </numFmts>
  <fonts count="22">
    <font>
      <sz val="10"/>
      <name val="Arial Cyr"/>
      <family val="2"/>
    </font>
    <font>
      <sz val="10"/>
      <name val="Arial"/>
      <family val="2"/>
    </font>
    <font>
      <b/>
      <sz val="10"/>
      <name val="Arial Cyr"/>
      <family val="2"/>
    </font>
    <font>
      <sz val="10"/>
      <name val="Times New Roman Cyr"/>
      <family val="1"/>
    </font>
    <font>
      <b/>
      <sz val="10"/>
      <color indexed="48"/>
      <name val="Arial Cyr"/>
      <family val="2"/>
    </font>
    <font>
      <sz val="10"/>
      <name val="Symbol"/>
      <family val="1"/>
    </font>
    <font>
      <sz val="8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sz val="10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2"/>
      <name val="Symbol"/>
      <family val="1"/>
    </font>
    <font>
      <sz val="12"/>
      <name val="Times New Roman"/>
      <family val="1"/>
    </font>
    <font>
      <sz val="9"/>
      <name val="Tahoma"/>
      <family val="2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14"/>
      <color rgb="FF000000"/>
      <name val="Times New Roman Cyr"/>
      <family val="2"/>
    </font>
    <font>
      <sz val="14"/>
      <color rgb="FF000000"/>
      <name val="Times New Roman Cyr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/>
      <right style="medium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medium"/>
    </border>
    <border>
      <left style="thin">
        <color indexed="63"/>
      </left>
      <right/>
      <top style="thin">
        <color indexed="63"/>
      </top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/>
    </border>
    <border>
      <left style="medium"/>
      <right style="medium"/>
      <top/>
      <bottom style="thin">
        <color indexed="63"/>
      </bottom>
    </border>
    <border>
      <left style="medium"/>
      <right style="medium"/>
      <top/>
      <bottom style="thin"/>
    </border>
    <border>
      <left style="thin">
        <color indexed="63"/>
      </left>
      <right style="thin"/>
      <top style="thin">
        <color indexed="63"/>
      </top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>
        <color indexed="63"/>
      </top>
      <bottom/>
    </border>
    <border>
      <left/>
      <right/>
      <top style="thin">
        <color indexed="63"/>
      </top>
      <bottom/>
    </border>
    <border>
      <left/>
      <right/>
      <top/>
      <bottom style="thin">
        <color indexed="63"/>
      </bottom>
    </border>
    <border>
      <left/>
      <right style="thin"/>
      <top style="thin"/>
      <bottom style="medium"/>
    </border>
    <border>
      <left/>
      <right style="thin"/>
      <top style="thin"/>
      <bottom style="thin">
        <color indexed="63"/>
      </bottom>
    </border>
    <border>
      <left style="medium"/>
      <right style="thin"/>
      <top style="thin">
        <color indexed="63"/>
      </top>
      <bottom style="thin">
        <color indexed="63"/>
      </bottom>
    </border>
    <border>
      <left style="medium"/>
      <right style="thin"/>
      <top style="thin">
        <color indexed="63"/>
      </top>
      <bottom style="medium"/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thin">
        <color indexed="63"/>
      </top>
      <bottom style="thin">
        <color indexed="63"/>
      </bottom>
    </border>
    <border>
      <left style="medium"/>
      <right/>
      <top style="thin">
        <color indexed="63"/>
      </top>
      <bottom/>
    </border>
    <border>
      <left style="medium"/>
      <right style="thin">
        <color indexed="63"/>
      </right>
      <top style="thin">
        <color indexed="63"/>
      </top>
      <bottom style="medium"/>
    </border>
    <border>
      <left style="medium"/>
      <right style="thin"/>
      <top style="thin"/>
      <bottom style="thin"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 style="thin"/>
      <right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/>
      <top style="thin">
        <color indexed="63"/>
      </top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/>
      <right/>
      <top style="thin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>
        <color indexed="63"/>
      </bottom>
    </border>
    <border>
      <left style="medium"/>
      <right style="thin"/>
      <top style="medium"/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 style="medium"/>
      <top style="medium"/>
      <bottom style="thin">
        <color indexed="63"/>
      </bottom>
    </border>
    <border>
      <left/>
      <right style="thin"/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thin">
        <color indexed="63"/>
      </left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  <xf numFmtId="164" fontId="0" fillId="0" borderId="0" applyFont="0" applyFill="0" applyBorder="0" applyAlignment="0" applyProtection="0"/>
  </cellStyleXfs>
  <cellXfs count="466">
    <xf numFmtId="0" fontId="0" fillId="0" borderId="0" xfId="0"/>
    <xf numFmtId="0" fontId="0" fillId="0" borderId="0" xfId="0" applyFont="1"/>
    <xf numFmtId="2" fontId="0" fillId="0" borderId="0" xfId="0" applyNumberFormat="1" applyFont="1" applyBorder="1"/>
    <xf numFmtId="2" fontId="0" fillId="0" borderId="1" xfId="0" applyNumberFormat="1" applyFont="1" applyBorder="1"/>
    <xf numFmtId="2" fontId="0" fillId="0" borderId="2" xfId="0" applyNumberFormat="1" applyFont="1" applyBorder="1"/>
    <xf numFmtId="2" fontId="2" fillId="0" borderId="0" xfId="0" applyNumberFormat="1" applyFont="1" applyBorder="1"/>
    <xf numFmtId="165" fontId="0" fillId="0" borderId="0" xfId="0" applyNumberFormat="1" applyFont="1" applyBorder="1"/>
    <xf numFmtId="0" fontId="3" fillId="0" borderId="0" xfId="0" applyFont="1"/>
    <xf numFmtId="165" fontId="0" fillId="0" borderId="1" xfId="0" applyNumberFormat="1" applyFont="1" applyBorder="1"/>
    <xf numFmtId="0" fontId="0" fillId="0" borderId="3" xfId="0" applyBorder="1"/>
    <xf numFmtId="1" fontId="2" fillId="0" borderId="3" xfId="0" applyNumberFormat="1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9" xfId="0" applyFont="1" applyBorder="1"/>
    <xf numFmtId="0" fontId="2" fillId="0" borderId="0" xfId="0" applyFont="1"/>
    <xf numFmtId="0" fontId="2" fillId="0" borderId="6" xfId="0" applyFont="1" applyBorder="1"/>
    <xf numFmtId="0" fontId="5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2" fillId="0" borderId="0" xfId="0" applyNumberFormat="1" applyFont="1"/>
    <xf numFmtId="0" fontId="0" fillId="0" borderId="0" xfId="0" applyFont="1" applyAlignment="1">
      <alignment horizontal="left"/>
    </xf>
    <xf numFmtId="1" fontId="2" fillId="0" borderId="10" xfId="0" applyNumberFormat="1" applyFont="1" applyBorder="1" applyAlignment="1">
      <alignment horizontal="center"/>
    </xf>
    <xf numFmtId="2" fontId="2" fillId="0" borderId="2" xfId="0" applyNumberFormat="1" applyFont="1" applyBorder="1"/>
    <xf numFmtId="2" fontId="2" fillId="0" borderId="1" xfId="0" applyNumberFormat="1" applyFont="1" applyBorder="1"/>
    <xf numFmtId="165" fontId="2" fillId="0" borderId="0" xfId="0" applyNumberFormat="1" applyFont="1" applyBorder="1"/>
    <xf numFmtId="165" fontId="0" fillId="0" borderId="0" xfId="0" applyNumberFormat="1" applyAlignment="1">
      <alignment horizontal="left"/>
    </xf>
    <xf numFmtId="165" fontId="0" fillId="0" borderId="0" xfId="0" applyNumberFormat="1"/>
    <xf numFmtId="165" fontId="0" fillId="0" borderId="4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4" fillId="0" borderId="0" xfId="0" applyNumberFormat="1" applyFont="1" applyBorder="1"/>
    <xf numFmtId="1" fontId="4" fillId="0" borderId="3" xfId="0" applyNumberFormat="1" applyFont="1" applyBorder="1" applyAlignment="1">
      <alignment horizontal="center"/>
    </xf>
    <xf numFmtId="165" fontId="4" fillId="0" borderId="0" xfId="0" applyNumberFormat="1" applyFont="1" applyBorder="1"/>
    <xf numFmtId="2" fontId="0" fillId="2" borderId="0" xfId="0" applyNumberFormat="1" applyFont="1" applyFill="1" applyBorder="1"/>
    <xf numFmtId="165" fontId="0" fillId="2" borderId="0" xfId="0" applyNumberFormat="1" applyFont="1" applyFill="1" applyBorder="1"/>
    <xf numFmtId="0" fontId="0" fillId="0" borderId="0" xfId="0" applyFont="1" applyFill="1"/>
    <xf numFmtId="0" fontId="2" fillId="0" borderId="0" xfId="0" applyFont="1"/>
    <xf numFmtId="0" fontId="8" fillId="0" borderId="0" xfId="0" applyFont="1"/>
    <xf numFmtId="2" fontId="15" fillId="0" borderId="11" xfId="0" applyNumberFormat="1" applyFont="1" applyFill="1" applyBorder="1" applyAlignment="1" applyProtection="1">
      <alignment vertical="center" wrapText="1"/>
      <protection hidden="1"/>
    </xf>
    <xf numFmtId="2" fontId="15" fillId="0" borderId="12" xfId="0" applyNumberFormat="1" applyFont="1" applyFill="1" applyBorder="1" applyProtection="1">
      <protection hidden="1"/>
    </xf>
    <xf numFmtId="2" fontId="15" fillId="0" borderId="11" xfId="20" applyNumberFormat="1" applyFont="1" applyFill="1" applyBorder="1">
      <alignment/>
      <protection/>
    </xf>
    <xf numFmtId="2" fontId="15" fillId="0" borderId="12" xfId="20" applyNumberFormat="1" applyFont="1" applyFill="1" applyBorder="1">
      <alignment/>
      <protection/>
    </xf>
    <xf numFmtId="0" fontId="12" fillId="0" borderId="0" xfId="0" applyFont="1"/>
    <xf numFmtId="1" fontId="12" fillId="0" borderId="13" xfId="0" applyNumberFormat="1" applyFont="1" applyFill="1" applyBorder="1" applyAlignment="1" applyProtection="1">
      <alignment horizontal="center"/>
      <protection hidden="1"/>
    </xf>
    <xf numFmtId="1" fontId="15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NumberFormat="1" applyFont="1" applyFill="1" applyBorder="1" applyAlignment="1" applyProtection="1">
      <alignment horizontal="center" vertical="center"/>
      <protection hidden="1"/>
    </xf>
    <xf numFmtId="0" fontId="12" fillId="0" borderId="6" xfId="0" applyNumberFormat="1" applyFont="1" applyFill="1" applyBorder="1" applyAlignment="1" applyProtection="1">
      <alignment horizontal="center" vertical="center"/>
      <protection hidden="1"/>
    </xf>
    <xf numFmtId="165" fontId="12" fillId="0" borderId="6" xfId="0" applyNumberFormat="1" applyFont="1" applyFill="1" applyBorder="1" applyAlignment="1" applyProtection="1">
      <alignment horizontal="center" vertical="center"/>
      <protection hidden="1"/>
    </xf>
    <xf numFmtId="1" fontId="12" fillId="0" borderId="16" xfId="0" applyNumberFormat="1" applyFont="1" applyFill="1" applyBorder="1" applyAlignment="1" applyProtection="1">
      <alignment horizontal="center" vertical="center"/>
      <protection hidden="1"/>
    </xf>
    <xf numFmtId="170" fontId="12" fillId="0" borderId="6" xfId="0" applyNumberFormat="1" applyFont="1" applyFill="1" applyBorder="1" applyAlignment="1" applyProtection="1">
      <alignment horizontal="center" vertical="center"/>
      <protection hidden="1"/>
    </xf>
    <xf numFmtId="165" fontId="15" fillId="0" borderId="6" xfId="0" applyNumberFormat="1" applyFont="1" applyFill="1" applyBorder="1" applyAlignment="1" applyProtection="1">
      <alignment horizontal="center" vertical="center"/>
      <protection hidden="1"/>
    </xf>
    <xf numFmtId="1" fontId="15" fillId="0" borderId="16" xfId="0" applyNumberFormat="1" applyFont="1" applyFill="1" applyBorder="1" applyAlignment="1" applyProtection="1">
      <alignment horizontal="center" vertical="center"/>
      <protection hidden="1"/>
    </xf>
    <xf numFmtId="171" fontId="12" fillId="0" borderId="6" xfId="0" applyNumberFormat="1" applyFont="1" applyFill="1" applyBorder="1" applyAlignment="1" applyProtection="1">
      <alignment horizontal="center" vertical="center"/>
      <protection hidden="1"/>
    </xf>
    <xf numFmtId="165" fontId="12" fillId="0" borderId="16" xfId="0" applyNumberFormat="1" applyFont="1" applyFill="1" applyBorder="1" applyAlignment="1" applyProtection="1">
      <alignment horizontal="center" vertical="center"/>
      <protection hidden="1"/>
    </xf>
    <xf numFmtId="165" fontId="15" fillId="0" borderId="6" xfId="0" applyNumberFormat="1" applyFont="1" applyFill="1" applyBorder="1" applyAlignment="1" applyProtection="1">
      <alignment horizontal="center" vertical="center"/>
      <protection locked="0"/>
    </xf>
    <xf numFmtId="171" fontId="15" fillId="0" borderId="6" xfId="0" applyNumberFormat="1" applyFont="1" applyFill="1" applyBorder="1" applyAlignment="1" applyProtection="1">
      <alignment horizontal="center" vertical="center"/>
      <protection locked="0"/>
    </xf>
    <xf numFmtId="168" fontId="15" fillId="0" borderId="6" xfId="0" applyNumberFormat="1" applyFont="1" applyFill="1" applyBorder="1" applyAlignment="1" applyProtection="1">
      <alignment horizontal="center" vertical="center"/>
      <protection locked="0"/>
    </xf>
    <xf numFmtId="166" fontId="12" fillId="0" borderId="6" xfId="0" applyNumberFormat="1" applyFont="1" applyFill="1" applyBorder="1" applyAlignment="1" applyProtection="1">
      <alignment horizontal="center" vertical="center"/>
      <protection hidden="1"/>
    </xf>
    <xf numFmtId="165" fontId="15" fillId="0" borderId="16" xfId="0" applyNumberFormat="1" applyFont="1" applyFill="1" applyBorder="1" applyAlignment="1" applyProtection="1">
      <alignment horizontal="center" vertical="center"/>
      <protection hidden="1"/>
    </xf>
    <xf numFmtId="2" fontId="15" fillId="0" borderId="16" xfId="0" applyNumberFormat="1" applyFont="1" applyFill="1" applyBorder="1" applyAlignment="1" applyProtection="1">
      <alignment horizontal="center" vertical="center"/>
      <protection hidden="1"/>
    </xf>
    <xf numFmtId="2" fontId="15" fillId="0" borderId="12" xfId="0" applyNumberFormat="1" applyFont="1" applyFill="1" applyBorder="1" applyAlignment="1" applyProtection="1">
      <alignment vertical="center"/>
      <protection hidden="1"/>
    </xf>
    <xf numFmtId="1" fontId="15" fillId="0" borderId="17" xfId="0" applyNumberFormat="1" applyFont="1" applyFill="1" applyBorder="1" applyAlignment="1" applyProtection="1">
      <alignment horizontal="center" vertical="center"/>
      <protection hidden="1"/>
    </xf>
    <xf numFmtId="165" fontId="15" fillId="0" borderId="18" xfId="0" applyNumberFormat="1" applyFont="1" applyFill="1" applyBorder="1" applyAlignment="1" applyProtection="1">
      <alignment horizontal="center" vertical="center"/>
      <protection locked="0"/>
    </xf>
    <xf numFmtId="1" fontId="12" fillId="0" borderId="17" xfId="0" applyNumberFormat="1" applyFont="1" applyFill="1" applyBorder="1" applyAlignment="1" applyProtection="1">
      <alignment horizontal="center" vertical="center"/>
      <protection hidden="1"/>
    </xf>
    <xf numFmtId="165" fontId="15" fillId="0" borderId="17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/>
    <xf numFmtId="2" fontId="11" fillId="0" borderId="0" xfId="0" applyNumberFormat="1" applyFont="1" applyFill="1" applyBorder="1" applyProtection="1">
      <protection hidden="1"/>
    </xf>
    <xf numFmtId="1" fontId="15" fillId="0" borderId="0" xfId="0" applyNumberFormat="1" applyFont="1" applyFill="1" applyBorder="1" applyProtection="1">
      <protection hidden="1"/>
    </xf>
    <xf numFmtId="2" fontId="15" fillId="0" borderId="0" xfId="0" applyNumberFormat="1" applyFont="1" applyFill="1" applyBorder="1" applyAlignment="1" applyProtection="1">
      <alignment horizontal="center"/>
      <protection hidden="1"/>
    </xf>
    <xf numFmtId="1" fontId="15" fillId="0" borderId="0" xfId="0" applyNumberFormat="1" applyFont="1" applyFill="1" applyBorder="1" applyAlignment="1" applyProtection="1">
      <alignment horizontal="center"/>
      <protection hidden="1"/>
    </xf>
    <xf numFmtId="1" fontId="15" fillId="0" borderId="0" xfId="0" applyNumberFormat="1" applyFont="1" applyFill="1" applyBorder="1" applyAlignment="1" applyProtection="1" quotePrefix="1">
      <alignment horizontal="left"/>
      <protection hidden="1"/>
    </xf>
    <xf numFmtId="1" fontId="15" fillId="0" borderId="0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 quotePrefix="1">
      <alignment horizontal="left" vertical="center"/>
      <protection hidden="1"/>
    </xf>
    <xf numFmtId="1" fontId="15" fillId="0" borderId="0" xfId="0" applyNumberFormat="1" applyFont="1" applyFill="1" applyBorder="1" applyAlignment="1" applyProtection="1" quotePrefix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1" fontId="15" fillId="0" borderId="0" xfId="0" applyNumberFormat="1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Protection="1">
      <protection hidden="1"/>
    </xf>
    <xf numFmtId="165" fontId="12" fillId="0" borderId="0" xfId="0" applyNumberFormat="1" applyFont="1" applyFill="1" applyBorder="1" applyAlignment="1" applyProtection="1">
      <alignment horizontal="center"/>
      <protection hidden="1"/>
    </xf>
    <xf numFmtId="1" fontId="12" fillId="0" borderId="0" xfId="21" applyNumberFormat="1" applyFont="1" applyFill="1" applyBorder="1" applyAlignment="1" applyProtection="1">
      <alignment horizontal="center"/>
      <protection hidden="1"/>
    </xf>
    <xf numFmtId="165" fontId="15" fillId="0" borderId="0" xfId="21" applyNumberFormat="1" applyFont="1" applyFill="1" applyBorder="1" applyAlignment="1" applyProtection="1">
      <alignment horizontal="center"/>
      <protection hidden="1"/>
    </xf>
    <xf numFmtId="165" fontId="15" fillId="0" borderId="0" xfId="0" applyNumberFormat="1" applyFont="1" applyFill="1" applyBorder="1" applyAlignment="1" applyProtection="1">
      <alignment horizontal="center"/>
      <protection hidden="1"/>
    </xf>
    <xf numFmtId="166" fontId="15" fillId="0" borderId="0" xfId="0" applyNumberFormat="1" applyFont="1" applyFill="1" applyBorder="1" applyAlignment="1" applyProtection="1">
      <alignment horizontal="center"/>
      <protection hidden="1"/>
    </xf>
    <xf numFmtId="168" fontId="15" fillId="0" borderId="0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15" fillId="0" borderId="0" xfId="0" applyNumberFormat="1" applyFont="1" applyFill="1" applyBorder="1" applyProtection="1">
      <protection locked="0"/>
    </xf>
    <xf numFmtId="165" fontId="12" fillId="0" borderId="6" xfId="0" applyNumberFormat="1" applyFont="1" applyFill="1" applyBorder="1" applyAlignment="1" applyProtection="1">
      <alignment horizontal="center" vertical="center" shrinkToFit="1"/>
      <protection hidden="1"/>
    </xf>
    <xf numFmtId="1" fontId="12" fillId="0" borderId="16" xfId="0" applyNumberFormat="1" applyFont="1" applyFill="1" applyBorder="1" applyAlignment="1" applyProtection="1">
      <alignment horizontal="center" vertical="center" shrinkToFit="1"/>
      <protection hidden="1"/>
    </xf>
    <xf numFmtId="165" fontId="12" fillId="0" borderId="15" xfId="0" applyNumberFormat="1" applyFont="1" applyFill="1" applyBorder="1" applyAlignment="1" applyProtection="1">
      <alignment horizontal="center" vertical="center" shrinkToFit="1"/>
      <protection hidden="1"/>
    </xf>
    <xf numFmtId="165" fontId="12" fillId="0" borderId="16" xfId="0" applyNumberFormat="1" applyFont="1" applyFill="1" applyBorder="1" applyAlignment="1" applyProtection="1">
      <alignment horizontal="center" vertical="center" shrinkToFit="1"/>
      <protection hidden="1"/>
    </xf>
    <xf numFmtId="2" fontId="12" fillId="0" borderId="0" xfId="0" applyNumberFormat="1" applyFont="1" applyFill="1" applyBorder="1" applyProtection="1">
      <protection locked="0"/>
    </xf>
    <xf numFmtId="1" fontId="12" fillId="0" borderId="16" xfId="21" applyNumberFormat="1" applyFont="1" applyFill="1" applyBorder="1" applyAlignment="1" applyProtection="1">
      <alignment horizontal="center" vertical="center" shrinkToFit="1"/>
      <protection hidden="1"/>
    </xf>
    <xf numFmtId="165" fontId="12" fillId="0" borderId="16" xfId="0" applyNumberFormat="1" applyFont="1" applyFill="1" applyBorder="1" applyAlignment="1" applyProtection="1">
      <alignment horizontal="center" vertical="center" shrinkToFit="1"/>
      <protection locked="0"/>
    </xf>
    <xf numFmtId="165" fontId="15" fillId="0" borderId="19" xfId="0" applyNumberFormat="1" applyFont="1" applyFill="1" applyBorder="1" applyAlignment="1" applyProtection="1">
      <alignment horizontal="center" vertical="center" shrinkToFit="1"/>
      <protection locked="0"/>
    </xf>
    <xf numFmtId="165" fontId="12" fillId="0" borderId="6" xfId="0" applyNumberFormat="1" applyFont="1" applyFill="1" applyBorder="1" applyAlignment="1" applyProtection="1">
      <alignment horizontal="center" vertical="center" shrinkToFit="1"/>
      <protection locked="0"/>
    </xf>
    <xf numFmtId="165" fontId="12" fillId="0" borderId="15" xfId="0" applyNumberFormat="1" applyFont="1" applyFill="1" applyBorder="1" applyAlignment="1" applyProtection="1">
      <alignment horizontal="center" vertical="center" shrinkToFit="1"/>
      <protection locked="0"/>
    </xf>
    <xf numFmtId="1" fontId="12" fillId="0" borderId="16" xfId="0" applyNumberFormat="1" applyFont="1" applyFill="1" applyBorder="1" applyAlignment="1" applyProtection="1">
      <alignment horizontal="center" vertical="center" shrinkToFit="1"/>
      <protection locked="0"/>
    </xf>
    <xf numFmtId="2" fontId="15" fillId="0" borderId="0" xfId="0" applyNumberFormat="1" applyFont="1" applyFill="1" applyBorder="1" applyProtection="1">
      <protection hidden="1" locked="0"/>
    </xf>
    <xf numFmtId="1" fontId="12" fillId="0" borderId="0" xfId="21" applyNumberFormat="1" applyFont="1" applyFill="1" applyBorder="1" applyAlignment="1" applyProtection="1">
      <alignment horizontal="center"/>
      <protection hidden="1" locked="0"/>
    </xf>
    <xf numFmtId="1" fontId="15" fillId="0" borderId="16" xfId="21" applyNumberFormat="1" applyFont="1" applyFill="1" applyBorder="1" applyAlignment="1" applyProtection="1">
      <alignment horizontal="center" vertical="center" shrinkToFit="1"/>
      <protection hidden="1"/>
    </xf>
    <xf numFmtId="166" fontId="15" fillId="0" borderId="6" xfId="0" applyNumberFormat="1" applyFont="1" applyFill="1" applyBorder="1" applyAlignment="1" applyProtection="1">
      <alignment horizontal="center" vertical="center" shrinkToFit="1"/>
      <protection locked="0"/>
    </xf>
    <xf numFmtId="165" fontId="15" fillId="0" borderId="0" xfId="0" applyNumberFormat="1" applyFont="1" applyFill="1" applyBorder="1" applyAlignment="1" applyProtection="1">
      <alignment horizontal="center"/>
      <protection hidden="1" locked="0"/>
    </xf>
    <xf numFmtId="165" fontId="12" fillId="0" borderId="18" xfId="0" applyNumberFormat="1" applyFont="1" applyFill="1" applyBorder="1" applyAlignment="1" applyProtection="1">
      <alignment horizontal="center" vertical="center" shrinkToFit="1"/>
      <protection locked="0"/>
    </xf>
    <xf numFmtId="165" fontId="15" fillId="0" borderId="18" xfId="0" applyNumberFormat="1" applyFont="1" applyFill="1" applyBorder="1" applyAlignment="1" applyProtection="1">
      <alignment horizontal="center" vertical="center" shrinkToFit="1"/>
      <protection locked="0"/>
    </xf>
    <xf numFmtId="165" fontId="12" fillId="0" borderId="17" xfId="0" applyNumberFormat="1" applyFont="1" applyFill="1" applyBorder="1" applyAlignment="1" applyProtection="1">
      <alignment horizontal="center" vertical="center" shrinkToFit="1"/>
      <protection locked="0"/>
    </xf>
    <xf numFmtId="165" fontId="11" fillId="0" borderId="0" xfId="0" applyNumberFormat="1" applyFont="1" applyFill="1" applyBorder="1" applyAlignment="1" applyProtection="1">
      <alignment horizontal="center"/>
      <protection locked="0"/>
    </xf>
    <xf numFmtId="1" fontId="10" fillId="0" borderId="0" xfId="21" applyNumberFormat="1" applyFont="1" applyFill="1" applyBorder="1" applyAlignment="1" applyProtection="1">
      <alignment horizontal="center"/>
      <protection hidden="1" locked="0"/>
    </xf>
    <xf numFmtId="2" fontId="11" fillId="0" borderId="0" xfId="0" applyNumberFormat="1" applyFont="1" applyFill="1" applyBorder="1" applyProtection="1">
      <protection locked="0"/>
    </xf>
    <xf numFmtId="165" fontId="10" fillId="0" borderId="0" xfId="0" applyNumberFormat="1" applyFont="1" applyFill="1" applyBorder="1" applyAlignment="1" applyProtection="1">
      <alignment horizontal="center"/>
      <protection hidden="1" locked="0"/>
    </xf>
    <xf numFmtId="2" fontId="15" fillId="0" borderId="0" xfId="0" applyNumberFormat="1" applyFont="1" applyFill="1" applyBorder="1" applyAlignment="1" applyProtection="1">
      <alignment horizontal="center" shrinkToFit="1"/>
      <protection locked="0"/>
    </xf>
    <xf numFmtId="2" fontId="15" fillId="0" borderId="0" xfId="0" applyNumberFormat="1" applyFont="1" applyFill="1" applyBorder="1" applyAlignment="1" applyProtection="1">
      <alignment shrinkToFit="1"/>
      <protection locked="0"/>
    </xf>
    <xf numFmtId="165" fontId="15" fillId="0" borderId="0" xfId="0" applyNumberFormat="1" applyFont="1" applyFill="1" applyBorder="1" applyAlignment="1" applyProtection="1">
      <alignment horizontal="center"/>
      <protection locked="0"/>
    </xf>
    <xf numFmtId="2" fontId="12" fillId="0" borderId="0" xfId="0" applyNumberFormat="1" applyFont="1" applyFill="1" applyBorder="1" applyProtection="1">
      <protection hidden="1" locked="0"/>
    </xf>
    <xf numFmtId="165" fontId="12" fillId="0" borderId="0" xfId="0" applyNumberFormat="1" applyFont="1" applyFill="1" applyBorder="1" applyAlignment="1" applyProtection="1">
      <alignment horizontal="center"/>
      <protection hidden="1" locked="0"/>
    </xf>
    <xf numFmtId="167" fontId="12" fillId="0" borderId="20" xfId="0" applyNumberFormat="1" applyFont="1" applyFill="1" applyBorder="1" applyAlignment="1" applyProtection="1">
      <alignment horizontal="center" vertical="center"/>
      <protection hidden="1"/>
    </xf>
    <xf numFmtId="1" fontId="12" fillId="0" borderId="21" xfId="0" applyNumberFormat="1" applyFont="1" applyFill="1" applyBorder="1" applyAlignment="1" applyProtection="1">
      <alignment horizontal="center" vertical="center"/>
      <protection hidden="1"/>
    </xf>
    <xf numFmtId="1" fontId="12" fillId="0" borderId="20" xfId="0" applyNumberFormat="1" applyFont="1" applyFill="1" applyBorder="1" applyAlignment="1" applyProtection="1">
      <alignment horizontal="center" vertical="center"/>
      <protection hidden="1"/>
    </xf>
    <xf numFmtId="172" fontId="12" fillId="0" borderId="22" xfId="0" applyNumberFormat="1" applyFont="1" applyFill="1" applyBorder="1" applyAlignment="1" applyProtection="1">
      <alignment horizontal="center" vertical="center"/>
      <protection hidden="1"/>
    </xf>
    <xf numFmtId="1" fontId="15" fillId="0" borderId="20" xfId="0" applyNumberFormat="1" applyFont="1" applyFill="1" applyBorder="1" applyAlignment="1" applyProtection="1">
      <alignment horizontal="center" vertical="center"/>
      <protection hidden="1"/>
    </xf>
    <xf numFmtId="1" fontId="15" fillId="0" borderId="23" xfId="0" applyNumberFormat="1" applyFont="1" applyFill="1" applyBorder="1" applyAlignment="1" applyProtection="1">
      <alignment horizontal="center" vertical="center"/>
      <protection hidden="1"/>
    </xf>
    <xf numFmtId="1" fontId="15" fillId="0" borderId="24" xfId="0" applyNumberFormat="1" applyFont="1" applyFill="1" applyBorder="1" applyAlignment="1" applyProtection="1">
      <alignment horizontal="center" vertical="center"/>
      <protection hidden="1"/>
    </xf>
    <xf numFmtId="165" fontId="12" fillId="0" borderId="20" xfId="0" applyNumberFormat="1" applyFont="1" applyFill="1" applyBorder="1" applyAlignment="1" applyProtection="1">
      <alignment horizontal="center" vertical="center"/>
      <protection hidden="1"/>
    </xf>
    <xf numFmtId="165" fontId="12" fillId="0" borderId="25" xfId="0" applyNumberFormat="1" applyFont="1" applyFill="1" applyBorder="1" applyAlignment="1" applyProtection="1">
      <alignment horizontal="center" vertical="center"/>
      <protection locked="0"/>
    </xf>
    <xf numFmtId="165" fontId="12" fillId="0" borderId="6" xfId="0" applyNumberFormat="1" applyFont="1" applyFill="1" applyBorder="1" applyAlignment="1" applyProtection="1">
      <alignment horizontal="center" vertical="center"/>
      <protection hidden="1" locked="0"/>
    </xf>
    <xf numFmtId="165" fontId="12" fillId="0" borderId="22" xfId="0" applyNumberFormat="1" applyFont="1" applyFill="1" applyBorder="1" applyAlignment="1" applyProtection="1">
      <alignment horizontal="center" vertical="center"/>
      <protection locked="0"/>
    </xf>
    <xf numFmtId="165" fontId="15" fillId="0" borderId="26" xfId="0" applyNumberFormat="1" applyFont="1" applyFill="1" applyBorder="1" applyAlignment="1" applyProtection="1">
      <alignment horizontal="center" vertical="center"/>
      <protection hidden="1"/>
    </xf>
    <xf numFmtId="167" fontId="15" fillId="0" borderId="27" xfId="0" applyNumberFormat="1" applyFont="1" applyFill="1" applyBorder="1" applyAlignment="1" applyProtection="1">
      <alignment horizontal="center" vertical="center"/>
      <protection hidden="1"/>
    </xf>
    <xf numFmtId="165" fontId="12" fillId="0" borderId="6" xfId="0" applyNumberFormat="1" applyFont="1" applyFill="1" applyBorder="1" applyAlignment="1" applyProtection="1">
      <alignment horizontal="center" vertical="center"/>
      <protection locked="0"/>
    </xf>
    <xf numFmtId="165" fontId="12" fillId="0" borderId="19" xfId="0" applyNumberFormat="1" applyFont="1" applyFill="1" applyBorder="1" applyAlignment="1" applyProtection="1">
      <alignment horizontal="center" vertical="center"/>
      <protection hidden="1"/>
    </xf>
    <xf numFmtId="165" fontId="15" fillId="0" borderId="19" xfId="0" applyNumberFormat="1" applyFont="1" applyFill="1" applyBorder="1" applyAlignment="1" applyProtection="1">
      <alignment horizontal="center" vertical="center"/>
      <protection hidden="1"/>
    </xf>
    <xf numFmtId="165" fontId="15" fillId="0" borderId="19" xfId="0" applyNumberFormat="1" applyFont="1" applyFill="1" applyBorder="1" applyAlignment="1" applyProtection="1">
      <alignment horizontal="center" vertical="center"/>
      <protection locked="0"/>
    </xf>
    <xf numFmtId="165" fontId="15" fillId="0" borderId="28" xfId="0" applyNumberFormat="1" applyFont="1" applyFill="1" applyBorder="1" applyAlignment="1" applyProtection="1">
      <alignment horizontal="center" vertical="center"/>
      <protection locked="0"/>
    </xf>
    <xf numFmtId="171" fontId="12" fillId="0" borderId="19" xfId="0" applyNumberFormat="1" applyFont="1" applyFill="1" applyBorder="1" applyAlignment="1" applyProtection="1">
      <alignment horizontal="center" vertical="center"/>
      <protection hidden="1"/>
    </xf>
    <xf numFmtId="171" fontId="15" fillId="0" borderId="19" xfId="0" applyNumberFormat="1" applyFont="1" applyFill="1" applyBorder="1" applyAlignment="1" applyProtection="1">
      <alignment horizontal="center" vertical="center"/>
      <protection locked="0"/>
    </xf>
    <xf numFmtId="166" fontId="15" fillId="0" borderId="19" xfId="0" applyNumberFormat="1" applyFont="1" applyFill="1" applyBorder="1" applyAlignment="1" applyProtection="1">
      <alignment horizontal="center" vertical="center"/>
      <protection locked="0"/>
    </xf>
    <xf numFmtId="165" fontId="12" fillId="0" borderId="19" xfId="0" applyNumberFormat="1" applyFont="1" applyFill="1" applyBorder="1" applyAlignment="1" applyProtection="1">
      <alignment horizontal="center" vertical="center"/>
      <protection locked="0"/>
    </xf>
    <xf numFmtId="168" fontId="15" fillId="0" borderId="19" xfId="0" applyNumberFormat="1" applyFont="1" applyFill="1" applyBorder="1" applyAlignment="1" applyProtection="1">
      <alignment horizontal="center" vertical="center"/>
      <protection locked="0"/>
    </xf>
    <xf numFmtId="165" fontId="12" fillId="0" borderId="19" xfId="0" applyNumberFormat="1" applyFont="1" applyFill="1" applyBorder="1" applyAlignment="1" applyProtection="1">
      <alignment horizontal="center"/>
      <protection hidden="1"/>
    </xf>
    <xf numFmtId="165" fontId="12" fillId="0" borderId="6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Protection="1">
      <protection hidden="1"/>
    </xf>
    <xf numFmtId="165" fontId="12" fillId="0" borderId="19" xfId="0" applyNumberFormat="1" applyFont="1" applyFill="1" applyBorder="1" applyAlignment="1" applyProtection="1">
      <alignment horizontal="center" vertical="center" shrinkToFit="1"/>
      <protection locked="0"/>
    </xf>
    <xf numFmtId="2" fontId="12" fillId="0" borderId="11" xfId="0" applyNumberFormat="1" applyFont="1" applyFill="1" applyBorder="1" applyAlignment="1" applyProtection="1">
      <alignment vertical="center"/>
      <protection hidden="1"/>
    </xf>
    <xf numFmtId="2" fontId="15" fillId="0" borderId="11" xfId="0" applyNumberFormat="1" applyFont="1" applyFill="1" applyBorder="1" applyAlignment="1" applyProtection="1">
      <alignment vertical="center" wrapText="1"/>
      <protection hidden="1" locked="0"/>
    </xf>
    <xf numFmtId="2" fontId="15" fillId="0" borderId="11" xfId="0" applyNumberFormat="1" applyFont="1" applyFill="1" applyBorder="1" applyAlignment="1" applyProtection="1">
      <alignment vertical="center"/>
      <protection hidden="1" locked="0"/>
    </xf>
    <xf numFmtId="2" fontId="12" fillId="0" borderId="11" xfId="0" applyNumberFormat="1" applyFont="1" applyFill="1" applyBorder="1" applyAlignment="1" applyProtection="1">
      <alignment vertical="center"/>
      <protection hidden="1" locked="0"/>
    </xf>
    <xf numFmtId="1" fontId="15" fillId="0" borderId="17" xfId="21" applyNumberFormat="1" applyFont="1" applyFill="1" applyBorder="1" applyAlignment="1" applyProtection="1">
      <alignment horizontal="center" vertical="center" shrinkToFit="1"/>
      <protection hidden="1"/>
    </xf>
    <xf numFmtId="165" fontId="15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9" xfId="0" applyFont="1" applyFill="1" applyBorder="1" applyAlignment="1">
      <alignment horizontal="center" vertical="center" textRotation="90" wrapText="1"/>
    </xf>
    <xf numFmtId="0" fontId="12" fillId="0" borderId="30" xfId="0" applyFont="1" applyFill="1" applyBorder="1" applyAlignment="1">
      <alignment horizontal="center" vertical="center" textRotation="90" wrapText="1"/>
    </xf>
    <xf numFmtId="0" fontId="12" fillId="0" borderId="31" xfId="0" applyFont="1" applyFill="1" applyBorder="1" applyAlignment="1">
      <alignment horizontal="center" vertical="center" textRotation="90" wrapText="1"/>
    </xf>
    <xf numFmtId="165" fontId="15" fillId="0" borderId="15" xfId="0" applyNumberFormat="1" applyFont="1" applyFill="1" applyBorder="1" applyAlignment="1" applyProtection="1">
      <alignment horizontal="center" vertical="center" shrinkToFit="1"/>
      <protection locked="0"/>
    </xf>
    <xf numFmtId="165" fontId="15" fillId="0" borderId="32" xfId="0" applyNumberFormat="1" applyFont="1" applyFill="1" applyBorder="1" applyAlignment="1" applyProtection="1">
      <alignment horizontal="center" vertical="center" shrinkToFit="1"/>
      <protection locked="0"/>
    </xf>
    <xf numFmtId="2" fontId="12" fillId="0" borderId="11" xfId="0" applyNumberFormat="1" applyFont="1" applyFill="1" applyBorder="1" applyProtection="1">
      <protection hidden="1"/>
    </xf>
    <xf numFmtId="2" fontId="12" fillId="0" borderId="33" xfId="0" applyNumberFormat="1" applyFont="1" applyFill="1" applyBorder="1" applyProtection="1">
      <protection hidden="1"/>
    </xf>
    <xf numFmtId="2" fontId="15" fillId="0" borderId="33" xfId="0" applyNumberFormat="1" applyFont="1" applyFill="1" applyBorder="1" applyProtection="1">
      <protection hidden="1"/>
    </xf>
    <xf numFmtId="2" fontId="15" fillId="0" borderId="34" xfId="0" applyNumberFormat="1" applyFont="1" applyFill="1" applyBorder="1" applyProtection="1">
      <protection hidden="1"/>
    </xf>
    <xf numFmtId="2" fontId="12" fillId="0" borderId="35" xfId="0" applyNumberFormat="1" applyFont="1" applyFill="1" applyBorder="1" applyProtection="1">
      <protection hidden="1"/>
    </xf>
    <xf numFmtId="165" fontId="15" fillId="0" borderId="24" xfId="0" applyNumberFormat="1" applyFont="1" applyFill="1" applyBorder="1" applyAlignment="1" applyProtection="1">
      <alignment horizontal="center" vertical="center"/>
      <protection locked="0"/>
    </xf>
    <xf numFmtId="165" fontId="15" fillId="0" borderId="21" xfId="0" applyNumberFormat="1" applyFont="1" applyFill="1" applyBorder="1" applyAlignment="1" applyProtection="1">
      <alignment horizontal="center" vertical="center"/>
      <protection locked="0"/>
    </xf>
    <xf numFmtId="165" fontId="15" fillId="0" borderId="27" xfId="0" applyNumberFormat="1" applyFont="1" applyFill="1" applyBorder="1" applyAlignment="1" applyProtection="1">
      <alignment horizontal="center" vertical="center"/>
      <protection locked="0"/>
    </xf>
    <xf numFmtId="167" fontId="12" fillId="0" borderId="24" xfId="0" applyNumberFormat="1" applyFont="1" applyFill="1" applyBorder="1" applyAlignment="1" applyProtection="1">
      <alignment horizontal="center" vertical="center"/>
      <protection hidden="1"/>
    </xf>
    <xf numFmtId="1" fontId="12" fillId="0" borderId="24" xfId="0" applyNumberFormat="1" applyFont="1" applyFill="1" applyBorder="1" applyAlignment="1" applyProtection="1">
      <alignment horizontal="center" vertical="center"/>
      <protection hidden="1"/>
    </xf>
    <xf numFmtId="166" fontId="15" fillId="0" borderId="6" xfId="0" applyNumberFormat="1" applyFont="1" applyFill="1" applyBorder="1" applyAlignment="1" applyProtection="1">
      <alignment horizontal="center" vertical="center"/>
      <protection locked="0"/>
    </xf>
    <xf numFmtId="2" fontId="15" fillId="0" borderId="11" xfId="0" applyNumberFormat="1" applyFont="1" applyFill="1" applyBorder="1" applyAlignment="1" applyProtection="1">
      <alignment vertical="center"/>
      <protection hidden="1"/>
    </xf>
    <xf numFmtId="2" fontId="12" fillId="0" borderId="0" xfId="0" applyNumberFormat="1" applyFont="1" applyFill="1" applyBorder="1" applyProtection="1">
      <protection hidden="1"/>
    </xf>
    <xf numFmtId="2" fontId="12" fillId="0" borderId="36" xfId="0" applyNumberFormat="1" applyFont="1" applyFill="1" applyBorder="1" applyAlignment="1" applyProtection="1">
      <alignment vertical="center"/>
      <protection hidden="1"/>
    </xf>
    <xf numFmtId="1" fontId="14" fillId="0" borderId="16" xfId="0" applyNumberFormat="1" applyFont="1" applyFill="1" applyBorder="1" applyAlignment="1" applyProtection="1">
      <alignment horizontal="center"/>
      <protection hidden="1"/>
    </xf>
    <xf numFmtId="2" fontId="15" fillId="0" borderId="0" xfId="0" applyNumberFormat="1" applyFont="1" applyFill="1" applyBorder="1" applyProtection="1">
      <protection hidden="1"/>
    </xf>
    <xf numFmtId="172" fontId="12" fillId="0" borderId="37" xfId="0" applyNumberFormat="1" applyFont="1" applyFill="1" applyBorder="1" applyAlignment="1" applyProtection="1">
      <alignment horizontal="center" vertical="center"/>
      <protection hidden="1"/>
    </xf>
    <xf numFmtId="1" fontId="15" fillId="0" borderId="38" xfId="0" applyNumberFormat="1" applyFont="1" applyFill="1" applyBorder="1" applyAlignment="1" applyProtection="1">
      <alignment horizontal="center" vertical="center"/>
      <protection hidden="1"/>
    </xf>
    <xf numFmtId="1" fontId="15" fillId="0" borderId="39" xfId="0" applyNumberFormat="1" applyFont="1" applyFill="1" applyBorder="1" applyAlignment="1" applyProtection="1">
      <alignment horizontal="center" vertical="center"/>
      <protection hidden="1"/>
    </xf>
    <xf numFmtId="1" fontId="12" fillId="0" borderId="40" xfId="0" applyNumberFormat="1" applyFont="1" applyFill="1" applyBorder="1" applyAlignment="1" applyProtection="1">
      <alignment horizontal="center" vertical="center"/>
      <protection hidden="1"/>
    </xf>
    <xf numFmtId="167" fontId="12" fillId="0" borderId="41" xfId="0" applyNumberFormat="1" applyFont="1" applyFill="1" applyBorder="1" applyAlignment="1" applyProtection="1">
      <alignment horizontal="center" vertical="center"/>
      <protection hidden="1"/>
    </xf>
    <xf numFmtId="167" fontId="12" fillId="0" borderId="42" xfId="0" applyNumberFormat="1" applyFont="1" applyFill="1" applyBorder="1" applyAlignment="1" applyProtection="1">
      <alignment horizontal="center" vertical="center"/>
      <protection hidden="1"/>
    </xf>
    <xf numFmtId="168" fontId="12" fillId="0" borderId="15" xfId="0" applyNumberFormat="1" applyFont="1" applyFill="1" applyBorder="1" applyAlignment="1" applyProtection="1">
      <alignment horizontal="center" vertical="center"/>
      <protection hidden="1"/>
    </xf>
    <xf numFmtId="168" fontId="12" fillId="0" borderId="6" xfId="0" applyNumberFormat="1" applyFont="1" applyFill="1" applyBorder="1" applyAlignment="1" applyProtection="1">
      <alignment horizontal="center" vertical="center"/>
      <protection hidden="1"/>
    </xf>
    <xf numFmtId="168" fontId="12" fillId="0" borderId="7" xfId="0" applyNumberFormat="1" applyFont="1" applyFill="1" applyBorder="1" applyAlignment="1" applyProtection="1">
      <alignment horizontal="center" vertical="center"/>
      <protection hidden="1"/>
    </xf>
    <xf numFmtId="168" fontId="15" fillId="0" borderId="15" xfId="0" applyNumberFormat="1" applyFont="1" applyFill="1" applyBorder="1" applyAlignment="1" applyProtection="1">
      <alignment horizontal="center" vertical="center"/>
      <protection hidden="1"/>
    </xf>
    <xf numFmtId="168" fontId="15" fillId="0" borderId="7" xfId="0" applyNumberFormat="1" applyFont="1" applyFill="1" applyBorder="1" applyAlignment="1" applyProtection="1">
      <alignment horizontal="center" vertical="center"/>
      <protection hidden="1"/>
    </xf>
    <xf numFmtId="166" fontId="12" fillId="0" borderId="15" xfId="0" applyNumberFormat="1" applyFont="1" applyFill="1" applyBorder="1" applyAlignment="1" applyProtection="1">
      <alignment horizontal="center" vertical="center"/>
      <protection hidden="1"/>
    </xf>
    <xf numFmtId="168" fontId="15" fillId="0" borderId="6" xfId="0" applyNumberFormat="1" applyFont="1" applyFill="1" applyBorder="1" applyAlignment="1" applyProtection="1">
      <alignment horizontal="center" vertical="center"/>
      <protection hidden="1"/>
    </xf>
    <xf numFmtId="168" fontId="15" fillId="0" borderId="32" xfId="0" applyNumberFormat="1" applyFont="1" applyFill="1" applyBorder="1" applyAlignment="1" applyProtection="1">
      <alignment horizontal="center" vertical="center"/>
      <protection hidden="1"/>
    </xf>
    <xf numFmtId="168" fontId="12" fillId="0" borderId="18" xfId="0" applyNumberFormat="1" applyFont="1" applyFill="1" applyBorder="1" applyAlignment="1" applyProtection="1">
      <alignment horizontal="center" vertical="center"/>
      <protection hidden="1"/>
    </xf>
    <xf numFmtId="168" fontId="15" fillId="0" borderId="43" xfId="0" applyNumberFormat="1" applyFont="1" applyFill="1" applyBorder="1" applyAlignment="1" applyProtection="1">
      <alignment horizontal="center" vertical="center"/>
      <protection hidden="1"/>
    </xf>
    <xf numFmtId="168" fontId="15" fillId="0" borderId="18" xfId="0" applyNumberFormat="1" applyFont="1" applyFill="1" applyBorder="1" applyAlignment="1" applyProtection="1">
      <alignment horizontal="center" vertical="center"/>
      <protection hidden="1"/>
    </xf>
    <xf numFmtId="168" fontId="12" fillId="0" borderId="32" xfId="0" applyNumberFormat="1" applyFont="1" applyFill="1" applyBorder="1" applyAlignment="1" applyProtection="1">
      <alignment horizontal="center" vertical="center"/>
      <protection hidden="1"/>
    </xf>
    <xf numFmtId="165" fontId="12" fillId="0" borderId="15" xfId="0" applyNumberFormat="1" applyFont="1" applyFill="1" applyBorder="1" applyAlignment="1" applyProtection="1">
      <alignment horizontal="center" vertical="center"/>
      <protection hidden="1"/>
    </xf>
    <xf numFmtId="165" fontId="15" fillId="0" borderId="15" xfId="0" applyNumberFormat="1" applyFont="1" applyFill="1" applyBorder="1" applyAlignment="1" applyProtection="1">
      <alignment horizontal="center" vertical="center"/>
      <protection hidden="1"/>
    </xf>
    <xf numFmtId="165" fontId="15" fillId="0" borderId="15" xfId="0" applyNumberFormat="1" applyFont="1" applyFill="1" applyBorder="1" applyAlignment="1" applyProtection="1">
      <alignment horizontal="center" vertical="center"/>
      <protection locked="0"/>
    </xf>
    <xf numFmtId="171" fontId="15" fillId="0" borderId="6" xfId="0" applyNumberFormat="1" applyFont="1" applyFill="1" applyBorder="1" applyAlignment="1" applyProtection="1">
      <alignment horizontal="center" vertical="center"/>
      <protection hidden="1"/>
    </xf>
    <xf numFmtId="170" fontId="15" fillId="0" borderId="6" xfId="0" applyNumberFormat="1" applyFont="1" applyFill="1" applyBorder="1" applyAlignment="1" applyProtection="1">
      <alignment horizontal="center" vertical="center"/>
      <protection locked="0"/>
    </xf>
    <xf numFmtId="165" fontId="15" fillId="0" borderId="16" xfId="0" applyNumberFormat="1" applyFont="1" applyFill="1" applyBorder="1" applyAlignment="1" applyProtection="1">
      <alignment horizontal="center" vertical="center" shrinkToFit="1"/>
      <protection locked="0"/>
    </xf>
    <xf numFmtId="171" fontId="12" fillId="0" borderId="44" xfId="0" applyNumberFormat="1" applyFont="1" applyFill="1" applyBorder="1" applyAlignment="1" applyProtection="1">
      <alignment horizontal="center" vertical="center"/>
      <protection hidden="1"/>
    </xf>
    <xf numFmtId="172" fontId="12" fillId="0" borderId="45" xfId="0" applyNumberFormat="1" applyFont="1" applyFill="1" applyBorder="1" applyAlignment="1" applyProtection="1">
      <alignment horizontal="center" vertical="center"/>
      <protection hidden="1"/>
    </xf>
    <xf numFmtId="165" fontId="15" fillId="0" borderId="45" xfId="0" applyNumberFormat="1" applyFont="1" applyFill="1" applyBorder="1" applyAlignment="1" applyProtection="1">
      <alignment horizontal="center" vertical="center"/>
      <protection locked="0"/>
    </xf>
    <xf numFmtId="172" fontId="15" fillId="0" borderId="45" xfId="0" applyNumberFormat="1" applyFont="1" applyFill="1" applyBorder="1" applyAlignment="1" applyProtection="1">
      <alignment horizontal="center" vertical="center"/>
      <protection locked="0"/>
    </xf>
    <xf numFmtId="166" fontId="15" fillId="0" borderId="45" xfId="0" applyNumberFormat="1" applyFont="1" applyFill="1" applyBorder="1" applyAlignment="1" applyProtection="1">
      <alignment horizontal="center" vertical="center"/>
      <protection locked="0"/>
    </xf>
    <xf numFmtId="172" fontId="15" fillId="0" borderId="45" xfId="0" applyNumberFormat="1" applyFont="1" applyFill="1" applyBorder="1" applyAlignment="1" applyProtection="1">
      <alignment horizontal="center" vertical="center"/>
      <protection hidden="1"/>
    </xf>
    <xf numFmtId="167" fontId="12" fillId="0" borderId="16" xfId="0" applyNumberFormat="1" applyFont="1" applyFill="1" applyBorder="1" applyAlignment="1" applyProtection="1">
      <alignment horizontal="center" vertical="center"/>
      <protection hidden="1"/>
    </xf>
    <xf numFmtId="165" fontId="12" fillId="0" borderId="45" xfId="0" applyNumberFormat="1" applyFont="1" applyFill="1" applyBorder="1" applyAlignment="1" applyProtection="1">
      <alignment horizontal="center" vertical="center"/>
      <protection locked="0"/>
    </xf>
    <xf numFmtId="165" fontId="15" fillId="0" borderId="46" xfId="0" applyNumberFormat="1" applyFont="1" applyFill="1" applyBorder="1" applyAlignment="1" applyProtection="1">
      <alignment horizontal="center" vertical="center"/>
      <protection locked="0"/>
    </xf>
    <xf numFmtId="167" fontId="12" fillId="0" borderId="19" xfId="0" applyNumberFormat="1" applyFont="1" applyFill="1" applyBorder="1" applyAlignment="1" applyProtection="1">
      <alignment horizontal="center" vertical="center"/>
      <protection hidden="1"/>
    </xf>
    <xf numFmtId="169" fontId="15" fillId="0" borderId="47" xfId="0" applyNumberFormat="1" applyFont="1" applyFill="1" applyBorder="1" applyAlignment="1" applyProtection="1">
      <alignment horizontal="center" vertical="center"/>
      <protection locked="0"/>
    </xf>
    <xf numFmtId="170" fontId="15" fillId="0" borderId="47" xfId="0" applyNumberFormat="1" applyFont="1" applyFill="1" applyBorder="1" applyAlignment="1" applyProtection="1">
      <alignment horizontal="center" vertical="center"/>
      <protection locked="0"/>
    </xf>
    <xf numFmtId="169" fontId="15" fillId="0" borderId="48" xfId="0" applyNumberFormat="1" applyFont="1" applyFill="1" applyBorder="1" applyAlignment="1" applyProtection="1">
      <alignment horizontal="center" vertical="center"/>
      <protection locked="0"/>
    </xf>
    <xf numFmtId="165" fontId="15" fillId="0" borderId="48" xfId="0" applyNumberFormat="1" applyFont="1" applyFill="1" applyBorder="1" applyAlignment="1" applyProtection="1">
      <alignment horizontal="center" vertical="center"/>
      <protection hidden="1" locked="0"/>
    </xf>
    <xf numFmtId="165" fontId="15" fillId="0" borderId="48" xfId="0" applyNumberFormat="1" applyFont="1" applyFill="1" applyBorder="1" applyAlignment="1" applyProtection="1">
      <alignment horizontal="center" vertical="center"/>
      <protection locked="0"/>
    </xf>
    <xf numFmtId="165" fontId="15" fillId="0" borderId="49" xfId="0" applyNumberFormat="1" applyFont="1" applyFill="1" applyBorder="1" applyAlignment="1" applyProtection="1">
      <alignment horizontal="center" vertical="center"/>
      <protection hidden="1" locked="0"/>
    </xf>
    <xf numFmtId="165" fontId="15" fillId="0" borderId="48" xfId="0" applyNumberFormat="1" applyFont="1" applyFill="1" applyBorder="1" applyAlignment="1" applyProtection="1">
      <alignment horizontal="center" vertical="center"/>
      <protection hidden="1"/>
    </xf>
    <xf numFmtId="165" fontId="12" fillId="0" borderId="48" xfId="0" applyNumberFormat="1" applyFont="1" applyFill="1" applyBorder="1" applyAlignment="1" applyProtection="1">
      <alignment horizontal="center" vertical="center"/>
      <protection hidden="1"/>
    </xf>
    <xf numFmtId="165" fontId="15" fillId="0" borderId="47" xfId="0" applyNumberFormat="1" applyFont="1" applyFill="1" applyBorder="1" applyAlignment="1" applyProtection="1">
      <alignment horizontal="center" vertical="center"/>
      <protection locked="0"/>
    </xf>
    <xf numFmtId="165" fontId="15" fillId="0" borderId="50" xfId="0" applyNumberFormat="1" applyFont="1" applyFill="1" applyBorder="1" applyAlignment="1" applyProtection="1">
      <alignment horizontal="center" vertical="center"/>
      <protection locked="0"/>
    </xf>
    <xf numFmtId="171" fontId="12" fillId="0" borderId="51" xfId="0" applyNumberFormat="1" applyFont="1" applyFill="1" applyBorder="1" applyAlignment="1" applyProtection="1">
      <alignment horizontal="center" vertical="center"/>
      <protection hidden="1"/>
    </xf>
    <xf numFmtId="165" fontId="12" fillId="0" borderId="15" xfId="0" applyNumberFormat="1" applyFont="1" applyFill="1" applyBorder="1" applyAlignment="1" applyProtection="1">
      <alignment horizontal="center" vertical="center"/>
      <protection hidden="1" locked="0"/>
    </xf>
    <xf numFmtId="1" fontId="12" fillId="0" borderId="16" xfId="0" applyNumberFormat="1" applyFont="1" applyFill="1" applyBorder="1" applyAlignment="1" applyProtection="1">
      <alignment horizontal="center" vertical="center"/>
      <protection hidden="1" locked="0"/>
    </xf>
    <xf numFmtId="171" fontId="12" fillId="0" borderId="15" xfId="0" applyNumberFormat="1" applyFont="1" applyFill="1" applyBorder="1" applyAlignment="1" applyProtection="1">
      <alignment horizontal="center" vertical="center"/>
      <protection hidden="1"/>
    </xf>
    <xf numFmtId="165" fontId="12" fillId="0" borderId="52" xfId="0" applyNumberFormat="1" applyFont="1" applyFill="1" applyBorder="1" applyAlignment="1" applyProtection="1">
      <alignment horizontal="center" vertical="center"/>
      <protection hidden="1"/>
    </xf>
    <xf numFmtId="165" fontId="12" fillId="0" borderId="22" xfId="0" applyNumberFormat="1" applyFont="1" applyFill="1" applyBorder="1" applyAlignment="1" applyProtection="1">
      <alignment horizontal="center" vertical="center"/>
      <protection hidden="1"/>
    </xf>
    <xf numFmtId="165" fontId="12" fillId="0" borderId="28" xfId="0" applyNumberFormat="1" applyFont="1" applyFill="1" applyBorder="1" applyAlignment="1" applyProtection="1">
      <alignment horizontal="center" vertical="center"/>
      <protection locked="0"/>
    </xf>
    <xf numFmtId="170" fontId="12" fillId="0" borderId="15" xfId="0" applyNumberFormat="1" applyFont="1" applyFill="1" applyBorder="1" applyAlignment="1" applyProtection="1">
      <alignment horizontal="center" vertical="center"/>
      <protection hidden="1"/>
    </xf>
    <xf numFmtId="170" fontId="15" fillId="0" borderId="15" xfId="0" applyNumberFormat="1" applyFont="1" applyFill="1" applyBorder="1" applyAlignment="1" applyProtection="1">
      <alignment horizontal="center" vertical="center"/>
      <protection hidden="1"/>
    </xf>
    <xf numFmtId="171" fontId="15" fillId="0" borderId="15" xfId="0" applyNumberFormat="1" applyFont="1" applyFill="1" applyBorder="1" applyAlignment="1" applyProtection="1">
      <alignment horizontal="center" vertical="center"/>
      <protection hidden="1"/>
    </xf>
    <xf numFmtId="165" fontId="15" fillId="0" borderId="32" xfId="0" applyNumberFormat="1" applyFont="1" applyFill="1" applyBorder="1" applyAlignment="1" applyProtection="1">
      <alignment horizontal="center" vertical="center"/>
      <protection hidden="1"/>
    </xf>
    <xf numFmtId="165" fontId="12" fillId="0" borderId="18" xfId="0" applyNumberFormat="1" applyFont="1" applyFill="1" applyBorder="1" applyAlignment="1" applyProtection="1">
      <alignment horizontal="center" vertical="center"/>
      <protection hidden="1"/>
    </xf>
    <xf numFmtId="165" fontId="12" fillId="0" borderId="53" xfId="0" applyNumberFormat="1" applyFont="1" applyFill="1" applyBorder="1" applyAlignment="1" applyProtection="1">
      <alignment horizontal="center"/>
      <protection hidden="1"/>
    </xf>
    <xf numFmtId="165" fontId="12" fillId="0" borderId="7" xfId="0" applyNumberFormat="1" applyFont="1" applyFill="1" applyBorder="1" applyAlignment="1" applyProtection="1">
      <alignment horizontal="center" vertical="center" shrinkToFit="1"/>
      <protection locked="0"/>
    </xf>
    <xf numFmtId="165" fontId="12" fillId="0" borderId="7" xfId="0" applyNumberFormat="1" applyFont="1" applyFill="1" applyBorder="1" applyAlignment="1" applyProtection="1">
      <alignment horizontal="center" vertical="center"/>
      <protection hidden="1"/>
    </xf>
    <xf numFmtId="170" fontId="12" fillId="0" borderId="7" xfId="0" applyNumberFormat="1" applyFont="1" applyFill="1" applyBorder="1" applyAlignment="1" applyProtection="1">
      <alignment horizontal="center" vertical="center"/>
      <protection hidden="1"/>
    </xf>
    <xf numFmtId="165" fontId="15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165" fontId="12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166" fontId="15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165" fontId="12" fillId="0" borderId="6" xfId="0" applyNumberFormat="1" applyFont="1" applyFill="1" applyBorder="1" applyAlignment="1" applyProtection="1">
      <alignment horizontal="center" vertical="center" wrapText="1" shrinkToFit="1"/>
      <protection hidden="1"/>
    </xf>
    <xf numFmtId="166" fontId="15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171" fontId="12" fillId="0" borderId="7" xfId="0" applyNumberFormat="1" applyFont="1" applyFill="1" applyBorder="1" applyAlignment="1" applyProtection="1">
      <alignment horizontal="center" vertical="center"/>
      <protection hidden="1"/>
    </xf>
    <xf numFmtId="166" fontId="12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173" fontId="12" fillId="0" borderId="15" xfId="0" applyNumberFormat="1" applyFont="1" applyFill="1" applyBorder="1" applyAlignment="1" applyProtection="1">
      <alignment horizontal="center" vertical="center"/>
      <protection hidden="1"/>
    </xf>
    <xf numFmtId="173" fontId="12" fillId="0" borderId="6" xfId="0" applyNumberFormat="1" applyFont="1" applyFill="1" applyBorder="1" applyAlignment="1" applyProtection="1">
      <alignment horizontal="center" vertical="center"/>
      <protection hidden="1"/>
    </xf>
    <xf numFmtId="173" fontId="12" fillId="0" borderId="32" xfId="0" applyNumberFormat="1" applyFont="1" applyFill="1" applyBorder="1" applyAlignment="1" applyProtection="1">
      <alignment horizontal="center" vertical="center"/>
      <protection hidden="1"/>
    </xf>
    <xf numFmtId="173" fontId="12" fillId="0" borderId="18" xfId="0" applyNumberFormat="1" applyFont="1" applyFill="1" applyBorder="1" applyAlignment="1" applyProtection="1">
      <alignment horizontal="center" vertical="center"/>
      <protection hidden="1"/>
    </xf>
    <xf numFmtId="2" fontId="15" fillId="0" borderId="54" xfId="0" applyNumberFormat="1" applyFont="1" applyFill="1" applyBorder="1" applyAlignment="1" applyProtection="1">
      <alignment vertical="center"/>
      <protection hidden="1"/>
    </xf>
    <xf numFmtId="165" fontId="15" fillId="0" borderId="55" xfId="0" applyNumberFormat="1" applyFont="1" applyFill="1" applyBorder="1" applyAlignment="1" applyProtection="1">
      <alignment horizontal="center" vertical="center"/>
      <protection hidden="1"/>
    </xf>
    <xf numFmtId="165" fontId="15" fillId="0" borderId="56" xfId="0" applyNumberFormat="1" applyFont="1" applyFill="1" applyBorder="1" applyAlignment="1" applyProtection="1">
      <alignment horizontal="center" vertical="center"/>
      <protection hidden="1"/>
    </xf>
    <xf numFmtId="1" fontId="12" fillId="0" borderId="57" xfId="0" applyNumberFormat="1" applyFont="1" applyFill="1" applyBorder="1" applyAlignment="1" applyProtection="1">
      <alignment horizontal="center" vertical="center"/>
      <protection hidden="1"/>
    </xf>
    <xf numFmtId="165" fontId="15" fillId="0" borderId="8" xfId="0" applyNumberFormat="1" applyFont="1" applyFill="1" applyBorder="1" applyAlignment="1" applyProtection="1">
      <alignment horizontal="center" vertical="center"/>
      <protection hidden="1"/>
    </xf>
    <xf numFmtId="165" fontId="15" fillId="0" borderId="8" xfId="0" applyNumberFormat="1" applyFont="1" applyFill="1" applyBorder="1" applyAlignment="1" applyProtection="1">
      <alignment horizontal="center" vertical="center"/>
      <protection locked="0"/>
    </xf>
    <xf numFmtId="165" fontId="15" fillId="0" borderId="56" xfId="0" applyNumberFormat="1" applyFont="1" applyFill="1" applyBorder="1" applyAlignment="1" applyProtection="1">
      <alignment horizontal="center" vertical="center"/>
      <protection locked="0"/>
    </xf>
    <xf numFmtId="1" fontId="15" fillId="0" borderId="57" xfId="0" applyNumberFormat="1" applyFont="1" applyFill="1" applyBorder="1" applyAlignment="1" applyProtection="1">
      <alignment horizontal="center" vertical="center"/>
      <protection hidden="1"/>
    </xf>
    <xf numFmtId="165" fontId="12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165" fontId="12" fillId="0" borderId="5" xfId="0" applyNumberFormat="1" applyFont="1" applyFill="1" applyBorder="1" applyAlignment="1" applyProtection="1">
      <alignment horizontal="center" vertical="center"/>
      <protection hidden="1"/>
    </xf>
    <xf numFmtId="2" fontId="12" fillId="0" borderId="58" xfId="0" applyNumberFormat="1" applyFont="1" applyFill="1" applyBorder="1" applyAlignment="1" applyProtection="1">
      <alignment vertical="center"/>
      <protection hidden="1"/>
    </xf>
    <xf numFmtId="165" fontId="12" fillId="0" borderId="59" xfId="0" applyNumberFormat="1" applyFont="1" applyFill="1" applyBorder="1" applyAlignment="1" applyProtection="1">
      <alignment horizontal="center" vertical="center"/>
      <protection hidden="1"/>
    </xf>
    <xf numFmtId="165" fontId="12" fillId="0" borderId="60" xfId="0" applyNumberFormat="1" applyFont="1" applyFill="1" applyBorder="1" applyAlignment="1" applyProtection="1">
      <alignment horizontal="center" vertical="center"/>
      <protection hidden="1"/>
    </xf>
    <xf numFmtId="1" fontId="12" fillId="0" borderId="31" xfId="0" applyNumberFormat="1" applyFont="1" applyFill="1" applyBorder="1" applyAlignment="1" applyProtection="1">
      <alignment horizontal="center" vertical="center"/>
      <protection hidden="1"/>
    </xf>
    <xf numFmtId="169" fontId="12" fillId="0" borderId="6" xfId="0" applyNumberFormat="1" applyFont="1" applyFill="1" applyBorder="1" applyAlignment="1" applyProtection="1">
      <alignment horizontal="center" vertical="center"/>
      <protection locked="0"/>
    </xf>
    <xf numFmtId="169" fontId="15" fillId="0" borderId="45" xfId="0" applyNumberFormat="1" applyFont="1" applyFill="1" applyBorder="1" applyAlignment="1" applyProtection="1">
      <alignment horizontal="center" vertical="center"/>
      <protection hidden="1"/>
    </xf>
    <xf numFmtId="169" fontId="15" fillId="0" borderId="45" xfId="0" applyNumberFormat="1" applyFont="1" applyFill="1" applyBorder="1" applyAlignment="1" applyProtection="1">
      <alignment horizontal="center" vertical="center"/>
      <protection locked="0"/>
    </xf>
    <xf numFmtId="169" fontId="12" fillId="0" borderId="61" xfId="0" applyNumberFormat="1" applyFont="1" applyFill="1" applyBorder="1" applyAlignment="1" applyProtection="1">
      <alignment horizontal="center" vertical="center"/>
      <protection hidden="1"/>
    </xf>
    <xf numFmtId="169" fontId="12" fillId="0" borderId="62" xfId="0" applyNumberFormat="1" applyFont="1" applyFill="1" applyBorder="1" applyAlignment="1" applyProtection="1">
      <alignment horizontal="center" vertical="center"/>
      <protection hidden="1"/>
    </xf>
    <xf numFmtId="169" fontId="12" fillId="0" borderId="21" xfId="0" applyNumberFormat="1" applyFont="1" applyFill="1" applyBorder="1" applyAlignment="1" applyProtection="1">
      <alignment horizontal="center" vertical="center"/>
      <protection locked="0"/>
    </xf>
    <xf numFmtId="170" fontId="12" fillId="0" borderId="63" xfId="0" applyNumberFormat="1" applyFont="1" applyFill="1" applyBorder="1" applyAlignment="1" applyProtection="1">
      <alignment horizontal="center" vertical="center"/>
      <protection locked="0"/>
    </xf>
    <xf numFmtId="168" fontId="12" fillId="0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18" xfId="0" applyNumberFormat="1" applyFont="1" applyFill="1" applyBorder="1" applyAlignment="1" applyProtection="1">
      <alignment horizontal="center"/>
      <protection hidden="1"/>
    </xf>
    <xf numFmtId="0" fontId="12" fillId="0" borderId="28" xfId="0" applyNumberFormat="1" applyFont="1" applyFill="1" applyBorder="1" applyAlignment="1" applyProtection="1">
      <alignment horizontal="center"/>
      <protection hidden="1"/>
    </xf>
    <xf numFmtId="1" fontId="14" fillId="0" borderId="17" xfId="0" applyNumberFormat="1" applyFont="1" applyFill="1" applyBorder="1" applyAlignment="1" applyProtection="1">
      <alignment horizontal="center"/>
      <protection hidden="1"/>
    </xf>
    <xf numFmtId="165" fontId="12" fillId="0" borderId="64" xfId="0" applyNumberFormat="1" applyFont="1" applyFill="1" applyBorder="1" applyAlignment="1" applyProtection="1">
      <alignment horizontal="center" vertical="center"/>
      <protection hidden="1"/>
    </xf>
    <xf numFmtId="165" fontId="12" fillId="0" borderId="2" xfId="0" applyNumberFormat="1" applyFont="1" applyFill="1" applyBorder="1" applyAlignment="1" applyProtection="1">
      <alignment horizontal="center" vertical="center"/>
      <protection hidden="1"/>
    </xf>
    <xf numFmtId="1" fontId="12" fillId="0" borderId="13" xfId="0" applyNumberFormat="1" applyFont="1" applyFill="1" applyBorder="1" applyAlignment="1" applyProtection="1">
      <alignment horizontal="center" vertical="center"/>
      <protection hidden="1"/>
    </xf>
    <xf numFmtId="165" fontId="12" fillId="0" borderId="65" xfId="0" applyNumberFormat="1" applyFont="1" applyFill="1" applyBorder="1" applyAlignment="1" applyProtection="1">
      <alignment horizontal="center" vertical="center"/>
      <protection hidden="1"/>
    </xf>
    <xf numFmtId="170" fontId="12" fillId="0" borderId="65" xfId="0" applyNumberFormat="1" applyFont="1" applyFill="1" applyBorder="1" applyAlignment="1" applyProtection="1">
      <alignment horizontal="center" vertical="center"/>
      <protection hidden="1"/>
    </xf>
    <xf numFmtId="170" fontId="12" fillId="0" borderId="2" xfId="0" applyNumberFormat="1" applyFont="1" applyFill="1" applyBorder="1" applyAlignment="1" applyProtection="1">
      <alignment horizontal="center" vertical="center"/>
      <protection hidden="1"/>
    </xf>
    <xf numFmtId="171" fontId="12" fillId="0" borderId="2" xfId="0" applyNumberFormat="1" applyFont="1" applyFill="1" applyBorder="1" applyAlignment="1" applyProtection="1">
      <alignment horizontal="center" vertical="center"/>
      <protection hidden="1"/>
    </xf>
    <xf numFmtId="0" fontId="12" fillId="0" borderId="32" xfId="0" applyNumberFormat="1" applyFont="1" applyFill="1" applyBorder="1" applyAlignment="1" applyProtection="1">
      <alignment horizontal="center" vertical="center"/>
      <protection hidden="1"/>
    </xf>
    <xf numFmtId="0" fontId="12" fillId="0" borderId="28" xfId="0" applyNumberFormat="1" applyFont="1" applyFill="1" applyBorder="1" applyAlignment="1" applyProtection="1">
      <alignment horizontal="center" vertical="center"/>
      <protection hidden="1"/>
    </xf>
    <xf numFmtId="0" fontId="12" fillId="0" borderId="18" xfId="0" applyNumberFormat="1" applyFont="1" applyFill="1" applyBorder="1" applyAlignment="1" applyProtection="1">
      <alignment horizontal="center" vertical="center"/>
      <protection hidden="1"/>
    </xf>
    <xf numFmtId="165" fontId="12" fillId="0" borderId="65" xfId="0" applyNumberFormat="1" applyFont="1" applyFill="1" applyBorder="1" applyAlignment="1" applyProtection="1">
      <alignment horizontal="center" vertical="center" shrinkToFit="1"/>
      <protection hidden="1"/>
    </xf>
    <xf numFmtId="1" fontId="12" fillId="0" borderId="13" xfId="0" applyNumberFormat="1" applyFont="1" applyFill="1" applyBorder="1" applyAlignment="1" applyProtection="1">
      <alignment horizontal="center" vertical="center" shrinkToFit="1"/>
      <protection hidden="1"/>
    </xf>
    <xf numFmtId="165" fontId="12" fillId="0" borderId="64" xfId="0" applyNumberFormat="1" applyFont="1" applyFill="1" applyBorder="1" applyAlignment="1" applyProtection="1">
      <alignment horizontal="center" vertical="center" shrinkToFit="1"/>
      <protection hidden="1"/>
    </xf>
    <xf numFmtId="165" fontId="12" fillId="0" borderId="13" xfId="0" applyNumberFormat="1" applyFont="1" applyFill="1" applyBorder="1" applyAlignment="1" applyProtection="1">
      <alignment horizontal="center" vertical="center" shrinkToFit="1"/>
      <protection hidden="1"/>
    </xf>
    <xf numFmtId="1" fontId="14" fillId="0" borderId="17" xfId="0" applyNumberFormat="1" applyFont="1" applyFill="1" applyBorder="1" applyAlignment="1" applyProtection="1">
      <alignment horizontal="center" vertical="center"/>
      <protection hidden="1"/>
    </xf>
    <xf numFmtId="0" fontId="12" fillId="0" borderId="66" xfId="0" applyNumberFormat="1" applyFont="1" applyFill="1" applyBorder="1" applyAlignment="1" applyProtection="1">
      <alignment horizontal="center" vertical="center"/>
      <protection hidden="1"/>
    </xf>
    <xf numFmtId="0" fontId="12" fillId="0" borderId="53" xfId="0" applyNumberFormat="1" applyFont="1" applyFill="1" applyBorder="1" applyAlignment="1" applyProtection="1">
      <alignment horizontal="center" vertical="center"/>
      <protection hidden="1"/>
    </xf>
    <xf numFmtId="1" fontId="14" fillId="0" borderId="53" xfId="0" applyNumberFormat="1" applyFont="1" applyFill="1" applyBorder="1" applyAlignment="1" applyProtection="1">
      <alignment horizontal="center"/>
      <protection hidden="1"/>
    </xf>
    <xf numFmtId="173" fontId="12" fillId="0" borderId="6" xfId="0" applyNumberFormat="1" applyFont="1" applyFill="1" applyBorder="1" applyAlignment="1" applyProtection="1">
      <alignment horizontal="center" vertical="center"/>
      <protection hidden="1" locked="0"/>
    </xf>
    <xf numFmtId="2" fontId="15" fillId="0" borderId="54" xfId="20" applyNumberFormat="1" applyFont="1" applyFill="1" applyBorder="1">
      <alignment/>
      <protection/>
    </xf>
    <xf numFmtId="165" fontId="12" fillId="0" borderId="2" xfId="0" applyNumberFormat="1" applyFont="1" applyFill="1" applyBorder="1" applyAlignment="1" applyProtection="1">
      <alignment horizontal="center" vertical="center" shrinkToFit="1"/>
      <protection hidden="1"/>
    </xf>
    <xf numFmtId="165" fontId="12" fillId="0" borderId="19" xfId="0" applyNumberFormat="1" applyFont="1" applyFill="1" applyBorder="1" applyAlignment="1" applyProtection="1">
      <alignment horizontal="center" vertical="center" shrinkToFit="1"/>
      <protection hidden="1"/>
    </xf>
    <xf numFmtId="165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2" fontId="12" fillId="0" borderId="11" xfId="0" applyNumberFormat="1" applyFont="1" applyFill="1" applyBorder="1" applyProtection="1">
      <protection locked="0"/>
    </xf>
    <xf numFmtId="2" fontId="12" fillId="0" borderId="12" xfId="0" applyNumberFormat="1" applyFont="1" applyFill="1" applyBorder="1" applyProtection="1">
      <protection locked="0"/>
    </xf>
    <xf numFmtId="2" fontId="12" fillId="0" borderId="58" xfId="0" applyNumberFormat="1" applyFont="1" applyFill="1" applyBorder="1" applyAlignment="1" applyProtection="1">
      <alignment horizontal="center" vertical="center"/>
      <protection locked="0"/>
    </xf>
    <xf numFmtId="2" fontId="12" fillId="0" borderId="11" xfId="0" applyNumberFormat="1" applyFont="1" applyFill="1" applyBorder="1" applyAlignment="1" applyProtection="1">
      <alignment horizontal="center" vertical="center"/>
      <protection locked="0"/>
    </xf>
    <xf numFmtId="165" fontId="12" fillId="0" borderId="67" xfId="0" applyNumberFormat="1" applyFont="1" applyFill="1" applyBorder="1" applyAlignment="1" applyProtection="1">
      <alignment horizontal="center"/>
      <protection hidden="1"/>
    </xf>
    <xf numFmtId="2" fontId="12" fillId="0" borderId="58" xfId="0" applyNumberFormat="1" applyFont="1" applyFill="1" applyBorder="1" applyAlignment="1" applyProtection="1">
      <alignment vertical="center"/>
      <protection hidden="1" locked="0"/>
    </xf>
    <xf numFmtId="2" fontId="12" fillId="0" borderId="58" xfId="0" applyNumberFormat="1" applyFont="1" applyFill="1" applyBorder="1" applyProtection="1">
      <protection hidden="1"/>
    </xf>
    <xf numFmtId="165" fontId="12" fillId="0" borderId="68" xfId="0" applyNumberFormat="1" applyFont="1" applyFill="1" applyBorder="1" applyAlignment="1" applyProtection="1">
      <alignment horizontal="center"/>
      <protection hidden="1"/>
    </xf>
    <xf numFmtId="165" fontId="12" fillId="0" borderId="6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165" fontId="15" fillId="0" borderId="28" xfId="0" applyNumberFormat="1" applyFont="1" applyFill="1" applyBorder="1" applyAlignment="1" applyProtection="1">
      <alignment horizontal="center"/>
      <protection hidden="1"/>
    </xf>
    <xf numFmtId="165" fontId="15" fillId="0" borderId="53" xfId="0" applyNumberFormat="1" applyFont="1" applyFill="1" applyBorder="1" applyAlignment="1" applyProtection="1">
      <alignment horizontal="center"/>
      <protection hidden="1"/>
    </xf>
    <xf numFmtId="1" fontId="15" fillId="0" borderId="31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/>
    <xf numFmtId="0" fontId="12" fillId="0" borderId="32" xfId="0" applyNumberFormat="1" applyFont="1" applyFill="1" applyBorder="1" applyAlignment="1" applyProtection="1">
      <alignment horizontal="center"/>
      <protection hidden="1"/>
    </xf>
    <xf numFmtId="2" fontId="12" fillId="0" borderId="36" xfId="20" applyNumberFormat="1" applyFont="1" applyFill="1" applyBorder="1">
      <alignment/>
      <protection/>
    </xf>
    <xf numFmtId="165" fontId="12" fillId="0" borderId="64" xfId="0" applyNumberFormat="1" applyFont="1" applyFill="1" applyBorder="1" applyAlignment="1" applyProtection="1">
      <alignment horizontal="center"/>
      <protection hidden="1"/>
    </xf>
    <xf numFmtId="165" fontId="12" fillId="0" borderId="65" xfId="0" applyNumberFormat="1" applyFont="1" applyFill="1" applyBorder="1" applyAlignment="1" applyProtection="1">
      <alignment horizontal="center"/>
      <protection hidden="1"/>
    </xf>
    <xf numFmtId="167" fontId="12" fillId="0" borderId="13" xfId="0" applyNumberFormat="1" applyFont="1" applyFill="1" applyBorder="1" applyAlignment="1" applyProtection="1">
      <alignment horizontal="center"/>
      <protection hidden="1"/>
    </xf>
    <xf numFmtId="2" fontId="12" fillId="0" borderId="11" xfId="20" applyNumberFormat="1" applyFont="1" applyFill="1" applyBorder="1">
      <alignment/>
      <protection/>
    </xf>
    <xf numFmtId="165" fontId="12" fillId="0" borderId="15" xfId="20" applyNumberFormat="1" applyFont="1" applyFill="1" applyBorder="1" applyAlignment="1">
      <alignment horizontal="center"/>
      <protection/>
    </xf>
    <xf numFmtId="165" fontId="12" fillId="0" borderId="6" xfId="20" applyNumberFormat="1" applyFont="1" applyFill="1" applyBorder="1" applyAlignment="1">
      <alignment horizontal="center"/>
      <protection/>
    </xf>
    <xf numFmtId="167" fontId="12" fillId="0" borderId="16" xfId="0" applyNumberFormat="1" applyFont="1" applyFill="1" applyBorder="1" applyAlignment="1" applyProtection="1">
      <alignment horizontal="center"/>
      <protection hidden="1"/>
    </xf>
    <xf numFmtId="165" fontId="15" fillId="0" borderId="15" xfId="20" applyNumberFormat="1" applyFont="1" applyFill="1" applyBorder="1" applyAlignment="1" applyProtection="1">
      <alignment horizontal="center"/>
      <protection/>
    </xf>
    <xf numFmtId="165" fontId="15" fillId="0" borderId="7" xfId="20" applyNumberFormat="1" applyFont="1" applyFill="1" applyBorder="1" applyAlignment="1" applyProtection="1">
      <alignment horizontal="center"/>
      <protection/>
    </xf>
    <xf numFmtId="167" fontId="15" fillId="0" borderId="16" xfId="0" applyNumberFormat="1" applyFont="1" applyFill="1" applyBorder="1" applyAlignment="1" applyProtection="1">
      <alignment horizontal="center"/>
      <protection hidden="1"/>
    </xf>
    <xf numFmtId="165" fontId="12" fillId="0" borderId="7" xfId="20" applyNumberFormat="1" applyFont="1" applyFill="1" applyBorder="1" applyAlignment="1" applyProtection="1">
      <alignment horizontal="center"/>
      <protection/>
    </xf>
    <xf numFmtId="167" fontId="15" fillId="0" borderId="38" xfId="20" applyNumberFormat="1" applyFont="1" applyFill="1" applyBorder="1" applyAlignment="1" applyProtection="1">
      <alignment horizontal="center"/>
      <protection/>
    </xf>
    <xf numFmtId="165" fontId="15" fillId="0" borderId="55" xfId="20" applyNumberFormat="1" applyFont="1" applyFill="1" applyBorder="1" applyAlignment="1" applyProtection="1">
      <alignment horizontal="center"/>
      <protection/>
    </xf>
    <xf numFmtId="165" fontId="15" fillId="0" borderId="5" xfId="20" applyNumberFormat="1" applyFont="1" applyFill="1" applyBorder="1" applyAlignment="1" applyProtection="1">
      <alignment horizontal="center"/>
      <protection/>
    </xf>
    <xf numFmtId="167" fontId="15" fillId="0" borderId="57" xfId="0" applyNumberFormat="1" applyFont="1" applyFill="1" applyBorder="1" applyAlignment="1" applyProtection="1">
      <alignment horizontal="center"/>
      <protection hidden="1"/>
    </xf>
    <xf numFmtId="165" fontId="12" fillId="0" borderId="5" xfId="20" applyNumberFormat="1" applyFont="1" applyFill="1" applyBorder="1" applyAlignment="1" applyProtection="1">
      <alignment horizontal="center"/>
      <protection/>
    </xf>
    <xf numFmtId="167" fontId="12" fillId="0" borderId="57" xfId="0" applyNumberFormat="1" applyFont="1" applyFill="1" applyBorder="1" applyAlignment="1" applyProtection="1">
      <alignment horizontal="center"/>
      <protection hidden="1"/>
    </xf>
    <xf numFmtId="165" fontId="12" fillId="0" borderId="59" xfId="20" applyNumberFormat="1" applyFont="1" applyFill="1" applyBorder="1" applyAlignment="1" applyProtection="1">
      <alignment horizontal="center"/>
      <protection/>
    </xf>
    <xf numFmtId="165" fontId="12" fillId="0" borderId="68" xfId="20" applyNumberFormat="1" applyFont="1" applyFill="1" applyBorder="1" applyAlignment="1" applyProtection="1">
      <alignment horizontal="center"/>
      <protection/>
    </xf>
    <xf numFmtId="167" fontId="12" fillId="0" borderId="31" xfId="0" applyNumberFormat="1" applyFont="1" applyFill="1" applyBorder="1" applyAlignment="1" applyProtection="1">
      <alignment horizontal="center"/>
      <protection hidden="1"/>
    </xf>
    <xf numFmtId="165" fontId="15" fillId="0" borderId="32" xfId="20" applyNumberFormat="1" applyFont="1" applyFill="1" applyBorder="1" applyAlignment="1" applyProtection="1">
      <alignment horizontal="center"/>
      <protection/>
    </xf>
    <xf numFmtId="165" fontId="15" fillId="0" borderId="43" xfId="20" applyNumberFormat="1" applyFont="1" applyFill="1" applyBorder="1" applyAlignment="1" applyProtection="1">
      <alignment horizontal="center"/>
      <protection/>
    </xf>
    <xf numFmtId="167" fontId="15" fillId="0" borderId="17" xfId="0" applyNumberFormat="1" applyFont="1" applyFill="1" applyBorder="1" applyAlignment="1" applyProtection="1">
      <alignment horizontal="center"/>
      <protection hidden="1"/>
    </xf>
    <xf numFmtId="165" fontId="12" fillId="0" borderId="43" xfId="20" applyNumberFormat="1" applyFont="1" applyFill="1" applyBorder="1" applyAlignment="1" applyProtection="1">
      <alignment horizontal="center"/>
      <protection/>
    </xf>
    <xf numFmtId="167" fontId="12" fillId="0" borderId="17" xfId="0" applyNumberFormat="1" applyFont="1" applyFill="1" applyBorder="1" applyAlignment="1" applyProtection="1">
      <alignment horizontal="center"/>
      <protection hidden="1"/>
    </xf>
    <xf numFmtId="165" fontId="15" fillId="0" borderId="18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/>
    <xf numFmtId="165" fontId="15" fillId="0" borderId="69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Protection="1">
      <protection hidden="1"/>
    </xf>
    <xf numFmtId="172" fontId="15" fillId="0" borderId="6" xfId="0" applyNumberFormat="1" applyFont="1" applyFill="1" applyBorder="1" applyAlignment="1" applyProtection="1">
      <alignment horizontal="center" vertical="center"/>
      <protection hidden="1"/>
    </xf>
    <xf numFmtId="172" fontId="12" fillId="0" borderId="65" xfId="0" applyNumberFormat="1" applyFont="1" applyFill="1" applyBorder="1" applyAlignment="1" applyProtection="1">
      <alignment horizontal="center" vertical="center"/>
      <protection hidden="1"/>
    </xf>
    <xf numFmtId="172" fontId="12" fillId="0" borderId="6" xfId="0" applyNumberFormat="1" applyFont="1" applyFill="1" applyBorder="1" applyAlignment="1" applyProtection="1">
      <alignment horizontal="center" vertical="center"/>
      <protection hidden="1"/>
    </xf>
    <xf numFmtId="172" fontId="15" fillId="0" borderId="15" xfId="0" applyNumberFormat="1" applyFont="1" applyFill="1" applyBorder="1" applyAlignment="1" applyProtection="1">
      <alignment horizontal="center" vertical="center"/>
      <protection hidden="1"/>
    </xf>
    <xf numFmtId="172" fontId="12" fillId="0" borderId="64" xfId="0" applyNumberFormat="1" applyFont="1" applyFill="1" applyBorder="1" applyAlignment="1" applyProtection="1">
      <alignment horizontal="center" vertical="center"/>
      <protection hidden="1"/>
    </xf>
    <xf numFmtId="172" fontId="12" fillId="0" borderId="15" xfId="0" applyNumberFormat="1" applyFont="1" applyFill="1" applyBorder="1" applyAlignment="1" applyProtection="1">
      <alignment horizontal="center" vertical="center"/>
      <protection hidden="1"/>
    </xf>
    <xf numFmtId="165" fontId="12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165" fontId="15" fillId="0" borderId="43" xfId="0" applyNumberFormat="1" applyFont="1" applyFill="1" applyBorder="1" applyAlignment="1" applyProtection="1">
      <alignment horizontal="center"/>
      <protection hidden="1"/>
    </xf>
    <xf numFmtId="165" fontId="12" fillId="0" borderId="59" xfId="0" applyNumberFormat="1" applyFont="1" applyFill="1" applyBorder="1" applyAlignment="1" applyProtection="1">
      <alignment horizontal="center"/>
      <protection hidden="1"/>
    </xf>
    <xf numFmtId="1" fontId="14" fillId="0" borderId="31" xfId="0" applyNumberFormat="1" applyFont="1" applyFill="1" applyBorder="1" applyAlignment="1" applyProtection="1">
      <alignment horizontal="center"/>
      <protection hidden="1"/>
    </xf>
    <xf numFmtId="2" fontId="12" fillId="0" borderId="70" xfId="0" applyNumberFormat="1" applyFont="1" applyFill="1" applyBorder="1" applyAlignment="1" applyProtection="1">
      <alignment horizontal="left"/>
      <protection hidden="1"/>
    </xf>
    <xf numFmtId="172" fontId="12" fillId="0" borderId="71" xfId="0" applyNumberFormat="1" applyFont="1" applyFill="1" applyBorder="1" applyAlignment="1" applyProtection="1">
      <alignment horizontal="center" vertical="center"/>
      <protection hidden="1"/>
    </xf>
    <xf numFmtId="172" fontId="12" fillId="0" borderId="72" xfId="0" applyNumberFormat="1" applyFont="1" applyFill="1" applyBorder="1" applyAlignment="1" applyProtection="1">
      <alignment horizontal="center" vertical="center"/>
      <protection hidden="1"/>
    </xf>
    <xf numFmtId="1" fontId="12" fillId="0" borderId="73" xfId="0" applyNumberFormat="1" applyFont="1" applyFill="1" applyBorder="1" applyAlignment="1" applyProtection="1">
      <alignment horizontal="center" vertical="center"/>
      <protection hidden="1"/>
    </xf>
    <xf numFmtId="171" fontId="12" fillId="0" borderId="71" xfId="0" applyNumberFormat="1" applyFont="1" applyFill="1" applyBorder="1" applyAlignment="1" applyProtection="1">
      <alignment horizontal="center" vertical="center"/>
      <protection hidden="1"/>
    </xf>
    <xf numFmtId="171" fontId="12" fillId="0" borderId="74" xfId="0" applyNumberFormat="1" applyFont="1" applyFill="1" applyBorder="1" applyAlignment="1" applyProtection="1">
      <alignment horizontal="center" vertical="center"/>
      <protection hidden="1"/>
    </xf>
    <xf numFmtId="167" fontId="12" fillId="0" borderId="75" xfId="0" applyNumberFormat="1" applyFont="1" applyFill="1" applyBorder="1" applyAlignment="1" applyProtection="1">
      <alignment horizontal="center" vertical="center"/>
      <protection hidden="1"/>
    </xf>
    <xf numFmtId="1" fontId="12" fillId="0" borderId="76" xfId="0" applyNumberFormat="1" applyFont="1" applyFill="1" applyBorder="1" applyAlignment="1" applyProtection="1">
      <alignment horizontal="center" vertical="center"/>
      <protection hidden="1"/>
    </xf>
    <xf numFmtId="1" fontId="12" fillId="0" borderId="75" xfId="0" applyNumberFormat="1" applyFont="1" applyFill="1" applyBorder="1" applyAlignment="1" applyProtection="1">
      <alignment horizontal="center" vertical="center"/>
      <protection hidden="1"/>
    </xf>
    <xf numFmtId="172" fontId="12" fillId="0" borderId="0" xfId="0" applyNumberFormat="1" applyFont="1" applyFill="1" applyBorder="1" applyAlignment="1">
      <alignment horizontal="center" vertical="center"/>
    </xf>
    <xf numFmtId="2" fontId="15" fillId="0" borderId="77" xfId="0" applyNumberFormat="1" applyFont="1" applyFill="1" applyBorder="1" applyProtection="1">
      <protection hidden="1"/>
    </xf>
    <xf numFmtId="167" fontId="15" fillId="0" borderId="17" xfId="0" applyNumberFormat="1" applyFont="1" applyFill="1" applyBorder="1" applyAlignment="1" applyProtection="1">
      <alignment horizontal="center" vertical="center"/>
      <protection hidden="1"/>
    </xf>
    <xf numFmtId="165" fontId="15" fillId="0" borderId="78" xfId="0" applyNumberFormat="1" applyFont="1" applyFill="1" applyBorder="1" applyAlignment="1" applyProtection="1">
      <alignment horizontal="center" vertical="center"/>
      <protection locked="0"/>
    </xf>
    <xf numFmtId="166" fontId="15" fillId="0" borderId="32" xfId="0" applyNumberFormat="1" applyFont="1" applyFill="1" applyBorder="1" applyAlignment="1" applyProtection="1">
      <alignment horizontal="center" vertical="center"/>
      <protection locked="0"/>
    </xf>
    <xf numFmtId="168" fontId="12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165" fontId="15" fillId="0" borderId="28" xfId="0" applyNumberFormat="1" applyFont="1" applyFill="1" applyBorder="1" applyAlignment="1" applyProtection="1">
      <alignment horizontal="center" vertical="center" shrinkToFit="1"/>
      <protection locked="0"/>
    </xf>
    <xf numFmtId="2" fontId="12" fillId="0" borderId="7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79" xfId="0" applyFont="1" applyFill="1" applyBorder="1" applyAlignment="1">
      <alignment horizontal="center" vertical="center" wrapText="1"/>
    </xf>
    <xf numFmtId="2" fontId="12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81" xfId="0" applyFont="1" applyFill="1" applyBorder="1" applyAlignment="1">
      <alignment horizontal="center" vertical="center" wrapText="1"/>
    </xf>
    <xf numFmtId="0" fontId="13" fillId="0" borderId="82" xfId="0" applyFont="1" applyFill="1" applyBorder="1" applyAlignment="1">
      <alignment horizontal="center" vertical="center" wrapText="1"/>
    </xf>
    <xf numFmtId="0" fontId="13" fillId="0" borderId="8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84" xfId="0" applyFont="1" applyFill="1" applyBorder="1" applyAlignment="1">
      <alignment horizontal="center" vertical="center" wrapText="1"/>
    </xf>
    <xf numFmtId="2" fontId="12" fillId="0" borderId="85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86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87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83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84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29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88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8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2" fontId="12" fillId="0" borderId="8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80" xfId="0" applyFont="1" applyFill="1" applyBorder="1" applyAlignment="1" applyProtection="1">
      <alignment horizontal="center" vertical="center" wrapText="1"/>
      <protection locked="0"/>
    </xf>
    <xf numFmtId="0" fontId="12" fillId="0" borderId="81" xfId="0" applyFont="1" applyFill="1" applyBorder="1" applyAlignment="1" applyProtection="1">
      <alignment horizontal="center" vertical="center" wrapText="1"/>
      <protection locked="0"/>
    </xf>
    <xf numFmtId="0" fontId="12" fillId="0" borderId="82" xfId="0" applyFont="1" applyFill="1" applyBorder="1" applyAlignment="1" applyProtection="1">
      <alignment horizontal="center" vertical="center" wrapText="1"/>
      <protection locked="0"/>
    </xf>
    <xf numFmtId="2" fontId="12" fillId="0" borderId="81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82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85" xfId="0" applyNumberFormat="1" applyFont="1" applyFill="1" applyBorder="1" applyAlignment="1" applyProtection="1">
      <alignment horizontal="center"/>
      <protection locked="0"/>
    </xf>
    <xf numFmtId="2" fontId="12" fillId="0" borderId="86" xfId="0" applyNumberFormat="1" applyFont="1" applyFill="1" applyBorder="1" applyAlignment="1" applyProtection="1">
      <alignment horizontal="center"/>
      <protection locked="0"/>
    </xf>
    <xf numFmtId="2" fontId="12" fillId="0" borderId="87" xfId="0" applyNumberFormat="1" applyFont="1" applyFill="1" applyBorder="1" applyAlignment="1" applyProtection="1">
      <alignment horizontal="center"/>
      <protection locked="0"/>
    </xf>
    <xf numFmtId="0" fontId="12" fillId="0" borderId="90" xfId="0" applyFont="1" applyFill="1" applyBorder="1" applyAlignment="1" applyProtection="1">
      <alignment horizontal="center" vertical="center" wrapText="1"/>
      <protection locked="0"/>
    </xf>
    <xf numFmtId="0" fontId="13" fillId="0" borderId="91" xfId="0" applyFont="1" applyFill="1" applyBorder="1" applyAlignment="1">
      <alignment horizontal="center" vertical="center" wrapText="1"/>
    </xf>
    <xf numFmtId="0" fontId="13" fillId="0" borderId="92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left"/>
    </xf>
    <xf numFmtId="0" fontId="12" fillId="0" borderId="0" xfId="0" applyFont="1" applyFill="1" applyAlignment="1" applyProtection="1">
      <alignment horizontal="center" vertical="center" wrapText="1"/>
      <protection hidden="1"/>
    </xf>
    <xf numFmtId="0" fontId="15" fillId="0" borderId="0" xfId="0" applyFont="1" applyFill="1" applyAlignment="1">
      <alignment horizontal="center" vertical="center" wrapText="1"/>
    </xf>
    <xf numFmtId="0" fontId="12" fillId="0" borderId="58" xfId="0" applyFont="1" applyFill="1" applyBorder="1" applyAlignment="1" applyProtection="1">
      <alignment horizontal="center" vertical="center" wrapText="1"/>
      <protection hidden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7" fillId="0" borderId="81" xfId="0" applyFont="1" applyFill="1" applyBorder="1" applyAlignment="1" applyProtection="1">
      <alignment vertical="top" wrapText="1"/>
      <protection hidden="1"/>
    </xf>
    <xf numFmtId="0" fontId="17" fillId="0" borderId="81" xfId="0" applyFont="1" applyFill="1" applyBorder="1" applyAlignment="1">
      <alignment vertical="top" wrapText="1"/>
    </xf>
    <xf numFmtId="0" fontId="12" fillId="0" borderId="29" xfId="0" applyFont="1" applyFill="1" applyBorder="1" applyAlignment="1" applyProtection="1">
      <alignment horizontal="center" vertical="center" wrapText="1"/>
      <protection hidden="1"/>
    </xf>
    <xf numFmtId="0" fontId="12" fillId="0" borderId="88" xfId="0" applyFont="1" applyFill="1" applyBorder="1" applyAlignment="1" applyProtection="1">
      <alignment horizontal="center" vertical="center" wrapText="1"/>
      <protection hidden="1"/>
    </xf>
    <xf numFmtId="0" fontId="12" fillId="0" borderId="89" xfId="0" applyFont="1" applyFill="1" applyBorder="1" applyAlignment="1" applyProtection="1">
      <alignment horizontal="center" vertical="center" wrapText="1"/>
      <protection hidden="1"/>
    </xf>
    <xf numFmtId="0" fontId="12" fillId="0" borderId="93" xfId="0" applyFont="1" applyFill="1" applyBorder="1" applyAlignment="1" applyProtection="1">
      <alignment horizontal="center" vertical="center"/>
      <protection hidden="1"/>
    </xf>
    <xf numFmtId="0" fontId="12" fillId="0" borderId="4" xfId="0" applyFont="1" applyFill="1" applyBorder="1" applyAlignment="1" applyProtection="1">
      <alignment horizontal="center" vertical="center"/>
      <protection hidden="1"/>
    </xf>
    <xf numFmtId="0" fontId="12" fillId="0" borderId="39" xfId="0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 vertical="top" wrapText="1"/>
      <protection locked="0"/>
    </xf>
    <xf numFmtId="2" fontId="11" fillId="0" borderId="0" xfId="0" applyNumberFormat="1" applyFont="1" applyFill="1" applyBorder="1" applyAlignment="1" applyProtection="1">
      <alignment horizontal="left" vertical="top" wrapText="1"/>
      <protection locked="0"/>
    </xf>
    <xf numFmtId="1" fontId="12" fillId="0" borderId="94" xfId="0" applyNumberFormat="1" applyFont="1" applyFill="1" applyBorder="1" applyAlignment="1" applyProtection="1">
      <alignment horizontal="center" vertical="center" shrinkToFit="1"/>
      <protection locked="0"/>
    </xf>
    <xf numFmtId="1" fontId="12" fillId="0" borderId="69" xfId="0" applyNumberFormat="1" applyFont="1" applyFill="1" applyBorder="1" applyAlignment="1" applyProtection="1">
      <alignment horizontal="center" vertical="center" shrinkToFit="1"/>
      <protection locked="0"/>
    </xf>
    <xf numFmtId="1" fontId="12" fillId="0" borderId="95" xfId="0" applyNumberFormat="1" applyFont="1" applyFill="1" applyBorder="1" applyAlignment="1" applyProtection="1">
      <alignment horizontal="center" vertical="center" shrinkToFit="1"/>
      <protection locked="0"/>
    </xf>
    <xf numFmtId="2" fontId="12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85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86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87" xfId="0" applyFont="1" applyFill="1" applyBorder="1" applyAlignment="1">
      <alignment horizontal="center" vertical="center" wrapText="1"/>
    </xf>
    <xf numFmtId="1" fontId="14" fillId="0" borderId="5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4" xfId="0" applyFont="1" applyFill="1" applyBorder="1" applyAlignment="1">
      <alignment horizontal="center" vertical="center" wrapText="1"/>
    </xf>
    <xf numFmtId="2" fontId="12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Fill="1" applyBorder="1" applyAlignment="1" applyProtection="1">
      <alignment horizontal="center" vertical="center" shrinkToFit="1"/>
      <protection hidden="1"/>
    </xf>
    <xf numFmtId="2" fontId="12" fillId="0" borderId="86" xfId="0" applyNumberFormat="1" applyFont="1" applyFill="1" applyBorder="1" applyAlignment="1" applyProtection="1">
      <alignment horizontal="center" vertical="center" shrinkToFit="1"/>
      <protection hidden="1"/>
    </xf>
    <xf numFmtId="2" fontId="12" fillId="0" borderId="87" xfId="0" applyNumberFormat="1" applyFont="1" applyFill="1" applyBorder="1" applyAlignment="1" applyProtection="1">
      <alignment horizontal="center" vertical="center" shrinkToFit="1"/>
      <protection hidden="1"/>
    </xf>
    <xf numFmtId="2" fontId="12" fillId="0" borderId="29" xfId="0" applyNumberFormat="1" applyFont="1" applyFill="1" applyBorder="1" applyAlignment="1" applyProtection="1">
      <alignment horizontal="center" vertical="center" wrapText="1" shrinkToFit="1"/>
      <protection hidden="1"/>
    </xf>
    <xf numFmtId="2" fontId="12" fillId="0" borderId="88" xfId="0" applyNumberFormat="1" applyFont="1" applyFill="1" applyBorder="1" applyAlignment="1" applyProtection="1">
      <alignment horizontal="center" vertical="center" wrapText="1" shrinkToFit="1"/>
      <protection hidden="1"/>
    </xf>
    <xf numFmtId="2" fontId="12" fillId="0" borderId="89" xfId="0" applyNumberFormat="1" applyFont="1" applyFill="1" applyBorder="1" applyAlignment="1" applyProtection="1">
      <alignment horizontal="center" vertical="center" wrapText="1" shrinkToFit="1"/>
      <protection hidden="1"/>
    </xf>
    <xf numFmtId="2" fontId="12" fillId="0" borderId="29" xfId="0" applyNumberFormat="1" applyFont="1" applyFill="1" applyBorder="1" applyAlignment="1" applyProtection="1">
      <alignment horizontal="center" vertical="center"/>
      <protection hidden="1"/>
    </xf>
    <xf numFmtId="2" fontId="12" fillId="0" borderId="88" xfId="0" applyNumberFormat="1" applyFont="1" applyFill="1" applyBorder="1" applyAlignment="1" applyProtection="1">
      <alignment horizontal="center" vertical="center"/>
      <protection hidden="1"/>
    </xf>
    <xf numFmtId="2" fontId="12" fillId="0" borderId="89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top" wrapText="1"/>
      <protection hidden="1"/>
    </xf>
    <xf numFmtId="2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Alignment="1">
      <alignment horizontal="center" vertical="center"/>
    </xf>
    <xf numFmtId="2" fontId="12" fillId="0" borderId="58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2" fontId="12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96" xfId="0" applyNumberFormat="1" applyFont="1" applyFill="1" applyBorder="1" applyAlignment="1" applyProtection="1">
      <alignment horizontal="center" vertical="center"/>
      <protection hidden="1"/>
    </xf>
    <xf numFmtId="2" fontId="12" fillId="0" borderId="97" xfId="0" applyNumberFormat="1" applyFont="1" applyFill="1" applyBorder="1" applyAlignment="1" applyProtection="1">
      <alignment horizontal="center" vertical="center"/>
      <protection hidden="1"/>
    </xf>
    <xf numFmtId="2" fontId="12" fillId="0" borderId="98" xfId="0" applyNumberFormat="1" applyFont="1" applyFill="1" applyBorder="1" applyAlignment="1" applyProtection="1">
      <alignment horizontal="center" vertical="center"/>
      <protection hidden="1"/>
    </xf>
    <xf numFmtId="2" fontId="12" fillId="0" borderId="85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58" xfId="0" applyFont="1" applyFill="1" applyBorder="1" applyAlignment="1" applyProtection="1">
      <alignment horizontal="center" vertical="center" wrapText="1"/>
      <protection locked="0"/>
    </xf>
    <xf numFmtId="2" fontId="12" fillId="0" borderId="80" xfId="0" applyNumberFormat="1" applyFont="1" applyFill="1" applyBorder="1" applyAlignment="1" applyProtection="1">
      <alignment horizontal="center" vertical="center"/>
      <protection locked="0"/>
    </xf>
    <xf numFmtId="2" fontId="12" fillId="0" borderId="81" xfId="0" applyNumberFormat="1" applyFont="1" applyFill="1" applyBorder="1" applyAlignment="1" applyProtection="1">
      <alignment horizontal="center" vertical="center"/>
      <protection locked="0"/>
    </xf>
    <xf numFmtId="2" fontId="12" fillId="0" borderId="8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wrapText="1"/>
    </xf>
    <xf numFmtId="2" fontId="12" fillId="0" borderId="80" xfId="20" applyNumberFormat="1" applyFont="1" applyFill="1" applyBorder="1" applyAlignment="1">
      <alignment horizontal="center"/>
      <protection/>
    </xf>
    <xf numFmtId="2" fontId="12" fillId="0" borderId="81" xfId="20" applyNumberFormat="1" applyFont="1" applyFill="1" applyBorder="1" applyAlignment="1">
      <alignment horizontal="center"/>
      <protection/>
    </xf>
    <xf numFmtId="2" fontId="12" fillId="0" borderId="82" xfId="20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 vertical="center" wrapText="1"/>
    </xf>
    <xf numFmtId="2" fontId="12" fillId="0" borderId="90" xfId="20" applyNumberFormat="1" applyFont="1" applyFill="1" applyBorder="1" applyAlignment="1">
      <alignment horizontal="center" vertical="center" wrapText="1"/>
      <protection/>
    </xf>
    <xf numFmtId="0" fontId="2" fillId="0" borderId="9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TAB13" xfId="20"/>
    <cellStyle name="Финансовый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5</xdr:row>
      <xdr:rowOff>76200</xdr:rowOff>
    </xdr:from>
    <xdr:to>
      <xdr:col>13</xdr:col>
      <xdr:colOff>571500</xdr:colOff>
      <xdr:row>31</xdr:row>
      <xdr:rowOff>114300</xdr:rowOff>
    </xdr:to>
    <xdr:sp macro="" textlink="">
      <xdr:nvSpPr>
        <xdr:cNvPr id="4100" name="Текст 4"/>
        <xdr:cNvSpPr txBox="1">
          <a:spLocks noChangeArrowheads="1"/>
        </xdr:cNvSpPr>
      </xdr:nvSpPr>
      <xdr:spPr bwMode="auto">
        <a:xfrm>
          <a:off x="476250" y="952500"/>
          <a:ext cx="9010650" cy="424815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32004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</a:t>
          </a:r>
        </a:p>
        <a:p>
          <a:pPr algn="ctr" rtl="0">
            <a:lnSpc>
              <a:spcPts val="1300"/>
            </a:lnSpc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  <a:p>
          <a:pPr algn="ctr" rtl="0">
            <a:lnSpc>
              <a:spcPts val="1300"/>
            </a:lnSpc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  <a:p>
          <a:pPr algn="ctr" rtl="0">
            <a:lnSpc>
              <a:spcPts val="1900"/>
            </a:lnSpc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ОБЩИЙ ДОПУСТИМЫЙ УЛОВ ВОДНЫХ БИОЛОГИЧЕСКИХ РЕСУРСОВ ВО ВНУТРЕННИХ МОРСКИХ ВОДАХ РОССИЙСКОЙ ФЕДЕРАЦИИ, ТЕРРИТОРИАЛЬНОМ МОРЕ РОССИЙСКОЙ ФЕДЕРАЦИИ, НА КОНТИНЕНТАЛЬНОМ ШЕЛЬФЕ РОССИЙСКОЙ ФЕДЕРАЦИИ И В ИСКЛЮЧИТЕЛЬНОЙ ЭКОНОМИЧЕСКОЙ ЗОНЕ РОССИЙСКОЙ  ФЕДЕРАЦИИ, В КАСПИЙСКОМ МОРЕ, А ТАКЖЕ В ОЗЕРЕ БАЙКАЛ С ВПАДАЮЩИМИ РЕКАМИ, НА 20</a:t>
          </a:r>
          <a:r>
            <a:rPr lang="en-US" sz="14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2</a:t>
          </a:r>
          <a:r>
            <a:rPr lang="ru-RU" sz="14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2  ГОД В СРАВНЕНИИ С 2021 ГОДОМ</a:t>
          </a:r>
        </a:p>
      </xdr:txBody>
    </xdr:sp>
    <xdr:clientData/>
  </xdr:twoCellAnchor>
  <xdr:twoCellAnchor>
    <xdr:from>
      <xdr:col>5</xdr:col>
      <xdr:colOff>390525</xdr:colOff>
      <xdr:row>33</xdr:row>
      <xdr:rowOff>38100</xdr:rowOff>
    </xdr:from>
    <xdr:to>
      <xdr:col>9</xdr:col>
      <xdr:colOff>466725</xdr:colOff>
      <xdr:row>34</xdr:row>
      <xdr:rowOff>133350</xdr:rowOff>
    </xdr:to>
    <xdr:sp macro="" textlink="">
      <xdr:nvSpPr>
        <xdr:cNvPr id="4102" name="Текст 6"/>
        <xdr:cNvSpPr txBox="1">
          <a:spLocks noChangeArrowheads="1"/>
        </xdr:cNvSpPr>
      </xdr:nvSpPr>
      <xdr:spPr bwMode="auto">
        <a:xfrm>
          <a:off x="3819525" y="5448300"/>
          <a:ext cx="2819400" cy="257175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Москва, 2021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H2:N14"/>
  <sheetViews>
    <sheetView zoomScale="88" zoomScaleNormal="88" workbookViewId="0" topLeftCell="A1">
      <selection activeCell="R35" sqref="R35"/>
    </sheetView>
  </sheetViews>
  <sheetFormatPr defaultColWidth="9.00390625" defaultRowHeight="12.75"/>
  <sheetData>
    <row r="2" spans="12:13" ht="18">
      <c r="L2" s="44" t="s">
        <v>145</v>
      </c>
      <c r="M2" s="49" t="s">
        <v>146</v>
      </c>
    </row>
    <row r="3" ht="12.75">
      <c r="L3" s="43"/>
    </row>
    <row r="10" spans="8:14" ht="12.75">
      <c r="H10" s="7"/>
      <c r="N10" t="s">
        <v>145</v>
      </c>
    </row>
    <row r="14" ht="12.75">
      <c r="J14" s="42"/>
    </row>
  </sheetData>
  <printOptions/>
  <pageMargins left="0.75" right="0.75" top="1" bottom="1" header="0.5" footer="0.5"/>
  <pageSetup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92"/>
  <sheetViews>
    <sheetView tabSelected="1" view="pageBreakPreview" zoomScale="70" zoomScaleSheetLayoutView="70" workbookViewId="0" topLeftCell="A1">
      <pane xSplit="1" ySplit="4" topLeftCell="B5" activePane="bottomRight" state="frozen"/>
      <selection pane="topRight" activeCell="B1" sqref="B1"/>
      <selection pane="bottomLeft" activeCell="A7" sqref="A7"/>
      <selection pane="bottomRight" activeCell="A17" sqref="A17:XFD17"/>
    </sheetView>
  </sheetViews>
  <sheetFormatPr defaultColWidth="8.875" defaultRowHeight="12.75"/>
  <cols>
    <col min="1" max="1" width="41.375" style="173" customWidth="1"/>
    <col min="2" max="2" width="8.375" style="173" customWidth="1"/>
    <col min="3" max="3" width="9.125" style="173" customWidth="1"/>
    <col min="4" max="4" width="5.375" style="74" bestFit="1" customWidth="1"/>
    <col min="5" max="5" width="9.125" style="173" customWidth="1"/>
    <col min="6" max="6" width="8.625" style="173" customWidth="1"/>
    <col min="7" max="7" width="5.375" style="74" bestFit="1" customWidth="1"/>
    <col min="8" max="8" width="10.125" style="173" customWidth="1"/>
    <col min="9" max="9" width="9.625" style="173" customWidth="1"/>
    <col min="10" max="10" width="5.375" style="74" bestFit="1" customWidth="1"/>
    <col min="11" max="11" width="9.625" style="173" customWidth="1"/>
    <col min="12" max="12" width="9.875" style="173" customWidth="1"/>
    <col min="13" max="13" width="5.375" style="74" bestFit="1" customWidth="1"/>
    <col min="14" max="14" width="9.125" style="173" customWidth="1"/>
    <col min="15" max="15" width="9.75390625" style="173" customWidth="1"/>
    <col min="16" max="16" width="5.375" style="74" bestFit="1" customWidth="1"/>
    <col min="17" max="17" width="9.625" style="173" customWidth="1"/>
    <col min="18" max="18" width="9.75390625" style="173" customWidth="1"/>
    <col min="19" max="19" width="5.375" style="74" bestFit="1" customWidth="1"/>
    <col min="20" max="20" width="10.125" style="75" customWidth="1"/>
    <col min="21" max="21" width="9.25390625" style="75" customWidth="1"/>
    <col min="22" max="22" width="5.375" style="76" bestFit="1" customWidth="1"/>
    <col min="23" max="23" width="9.625" style="75" customWidth="1"/>
    <col min="24" max="24" width="10.625" style="75" customWidth="1"/>
    <col min="25" max="25" width="5.375" style="76" bestFit="1" customWidth="1"/>
    <col min="26" max="26" width="9.625" style="75" customWidth="1"/>
    <col min="27" max="27" width="9.25390625" style="75" customWidth="1"/>
    <col min="28" max="28" width="6.625" style="75" bestFit="1" customWidth="1"/>
    <col min="29" max="29" width="9.875" style="75" customWidth="1"/>
    <col min="30" max="30" width="9.625" style="75" customWidth="1"/>
    <col min="31" max="31" width="6.625" style="76" bestFit="1" customWidth="1"/>
    <col min="32" max="32" width="10.25390625" style="75" customWidth="1"/>
    <col min="33" max="33" width="11.75390625" style="75" customWidth="1"/>
    <col min="34" max="34" width="5.125" style="76" bestFit="1" customWidth="1"/>
    <col min="35" max="35" width="7.25390625" style="76" customWidth="1"/>
    <col min="36" max="36" width="8.25390625" style="76" customWidth="1"/>
    <col min="37" max="37" width="5.375" style="76" bestFit="1" customWidth="1"/>
    <col min="38" max="38" width="12.00390625" style="75" customWidth="1"/>
    <col min="39" max="39" width="9.25390625" style="75" bestFit="1" customWidth="1"/>
    <col min="40" max="40" width="5.375" style="74" bestFit="1" customWidth="1"/>
    <col min="41" max="42" width="9.00390625" style="75" customWidth="1"/>
    <col min="43" max="43" width="6.625" style="76" bestFit="1" customWidth="1"/>
    <col min="44" max="44" width="14.25390625" style="173" customWidth="1"/>
    <col min="45" max="45" width="12.375" style="173" customWidth="1"/>
    <col min="46" max="46" width="9.25390625" style="74" bestFit="1" customWidth="1"/>
    <col min="47" max="16384" width="8.875" style="173" customWidth="1"/>
  </cols>
  <sheetData>
    <row r="1" spans="2:46" ht="23.45" customHeight="1" thickBot="1">
      <c r="B1" s="365" t="s">
        <v>208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5" t="s">
        <v>208</v>
      </c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</row>
    <row r="2" spans="1:46" s="170" customFormat="1" ht="14.45" customHeight="1" thickBot="1">
      <c r="A2" s="393" t="s">
        <v>136</v>
      </c>
      <c r="B2" s="385" t="s">
        <v>206</v>
      </c>
      <c r="C2" s="386"/>
      <c r="D2" s="387"/>
      <c r="E2" s="385" t="s">
        <v>241</v>
      </c>
      <c r="F2" s="386"/>
      <c r="G2" s="387"/>
      <c r="H2" s="367" t="s">
        <v>209</v>
      </c>
      <c r="I2" s="388"/>
      <c r="J2" s="389"/>
      <c r="K2" s="390" t="s">
        <v>210</v>
      </c>
      <c r="L2" s="391"/>
      <c r="M2" s="391"/>
      <c r="N2" s="391"/>
      <c r="O2" s="391"/>
      <c r="P2" s="392"/>
      <c r="Q2" s="367" t="s">
        <v>213</v>
      </c>
      <c r="R2" s="388"/>
      <c r="S2" s="389"/>
      <c r="T2" s="367" t="s">
        <v>214</v>
      </c>
      <c r="U2" s="388"/>
      <c r="V2" s="389"/>
      <c r="W2" s="373" t="s">
        <v>243</v>
      </c>
      <c r="X2" s="374"/>
      <c r="Y2" s="374"/>
      <c r="Z2" s="374"/>
      <c r="AA2" s="374"/>
      <c r="AB2" s="374"/>
      <c r="AC2" s="374"/>
      <c r="AD2" s="374"/>
      <c r="AE2" s="374"/>
      <c r="AF2" s="374"/>
      <c r="AG2" s="374"/>
      <c r="AH2" s="375"/>
      <c r="AI2" s="367" t="s">
        <v>221</v>
      </c>
      <c r="AJ2" s="368"/>
      <c r="AK2" s="369"/>
      <c r="AL2" s="373" t="s">
        <v>242</v>
      </c>
      <c r="AM2" s="374"/>
      <c r="AN2" s="374"/>
      <c r="AO2" s="374"/>
      <c r="AP2" s="374"/>
      <c r="AQ2" s="375"/>
      <c r="AR2" s="384" t="s">
        <v>0</v>
      </c>
      <c r="AS2" s="368"/>
      <c r="AT2" s="369"/>
    </row>
    <row r="3" spans="1:46" s="170" customFormat="1" ht="45.6" customHeight="1">
      <c r="A3" s="394"/>
      <c r="B3" s="370"/>
      <c r="C3" s="371"/>
      <c r="D3" s="372"/>
      <c r="E3" s="370"/>
      <c r="F3" s="371"/>
      <c r="G3" s="372"/>
      <c r="H3" s="370"/>
      <c r="I3" s="371"/>
      <c r="J3" s="372"/>
      <c r="K3" s="376" t="s">
        <v>211</v>
      </c>
      <c r="L3" s="377"/>
      <c r="M3" s="378"/>
      <c r="N3" s="379" t="s">
        <v>212</v>
      </c>
      <c r="O3" s="380"/>
      <c r="P3" s="381"/>
      <c r="Q3" s="376"/>
      <c r="R3" s="377"/>
      <c r="S3" s="378"/>
      <c r="T3" s="370"/>
      <c r="U3" s="371"/>
      <c r="V3" s="372"/>
      <c r="W3" s="379" t="s">
        <v>215</v>
      </c>
      <c r="X3" s="380"/>
      <c r="Y3" s="381"/>
      <c r="Z3" s="379" t="s">
        <v>216</v>
      </c>
      <c r="AA3" s="380"/>
      <c r="AB3" s="381"/>
      <c r="AC3" s="379" t="s">
        <v>217</v>
      </c>
      <c r="AD3" s="380"/>
      <c r="AE3" s="381"/>
      <c r="AF3" s="379" t="s">
        <v>218</v>
      </c>
      <c r="AG3" s="380"/>
      <c r="AH3" s="381"/>
      <c r="AI3" s="370"/>
      <c r="AJ3" s="371"/>
      <c r="AK3" s="372"/>
      <c r="AL3" s="376" t="s">
        <v>219</v>
      </c>
      <c r="AM3" s="377"/>
      <c r="AN3" s="378"/>
      <c r="AO3" s="379" t="s">
        <v>220</v>
      </c>
      <c r="AP3" s="380"/>
      <c r="AQ3" s="381"/>
      <c r="AR3" s="370"/>
      <c r="AS3" s="371"/>
      <c r="AT3" s="372"/>
    </row>
    <row r="4" spans="1:46" s="170" customFormat="1" ht="15" customHeight="1" thickBot="1">
      <c r="A4" s="395"/>
      <c r="B4" s="278">
        <v>2021</v>
      </c>
      <c r="C4" s="279">
        <v>2022</v>
      </c>
      <c r="D4" s="270" t="s">
        <v>129</v>
      </c>
      <c r="E4" s="280">
        <v>2021</v>
      </c>
      <c r="F4" s="279">
        <v>2022</v>
      </c>
      <c r="G4" s="270" t="s">
        <v>129</v>
      </c>
      <c r="H4" s="280">
        <v>2021</v>
      </c>
      <c r="I4" s="279">
        <v>2022</v>
      </c>
      <c r="J4" s="270" t="s">
        <v>129</v>
      </c>
      <c r="K4" s="280">
        <v>2021</v>
      </c>
      <c r="L4" s="279">
        <v>2022</v>
      </c>
      <c r="M4" s="270" t="s">
        <v>129</v>
      </c>
      <c r="N4" s="280">
        <v>2021</v>
      </c>
      <c r="O4" s="279">
        <v>2022</v>
      </c>
      <c r="P4" s="270" t="s">
        <v>129</v>
      </c>
      <c r="Q4" s="280">
        <v>2021</v>
      </c>
      <c r="R4" s="279">
        <v>2022</v>
      </c>
      <c r="S4" s="270" t="s">
        <v>129</v>
      </c>
      <c r="T4" s="280">
        <v>2021</v>
      </c>
      <c r="U4" s="279">
        <v>2022</v>
      </c>
      <c r="V4" s="270" t="s">
        <v>129</v>
      </c>
      <c r="W4" s="280">
        <v>2021</v>
      </c>
      <c r="X4" s="279">
        <v>2022</v>
      </c>
      <c r="Y4" s="270" t="s">
        <v>129</v>
      </c>
      <c r="Z4" s="280">
        <v>2021</v>
      </c>
      <c r="AA4" s="279">
        <v>2022</v>
      </c>
      <c r="AB4" s="270" t="s">
        <v>129</v>
      </c>
      <c r="AC4" s="280">
        <v>2021</v>
      </c>
      <c r="AD4" s="279">
        <v>2022</v>
      </c>
      <c r="AE4" s="270" t="s">
        <v>129</v>
      </c>
      <c r="AF4" s="280">
        <v>2021</v>
      </c>
      <c r="AG4" s="279">
        <v>2022</v>
      </c>
      <c r="AH4" s="270" t="s">
        <v>129</v>
      </c>
      <c r="AI4" s="280">
        <v>2021</v>
      </c>
      <c r="AJ4" s="279">
        <v>2022</v>
      </c>
      <c r="AK4" s="270" t="s">
        <v>129</v>
      </c>
      <c r="AL4" s="280">
        <v>2021</v>
      </c>
      <c r="AM4" s="279">
        <v>2022</v>
      </c>
      <c r="AN4" s="270" t="s">
        <v>129</v>
      </c>
      <c r="AO4" s="280">
        <v>2021</v>
      </c>
      <c r="AP4" s="279">
        <v>2022</v>
      </c>
      <c r="AQ4" s="270" t="s">
        <v>129</v>
      </c>
      <c r="AR4" s="278">
        <v>2021</v>
      </c>
      <c r="AS4" s="279">
        <v>2022</v>
      </c>
      <c r="AT4" s="270" t="s">
        <v>129</v>
      </c>
    </row>
    <row r="5" spans="1:46" s="170" customFormat="1" ht="12.75">
      <c r="A5" s="171" t="s">
        <v>137</v>
      </c>
      <c r="B5" s="271">
        <f>B6+B20+B57</f>
        <v>37.2</v>
      </c>
      <c r="C5" s="272">
        <f>C6+C20+C57</f>
        <v>37.2</v>
      </c>
      <c r="D5" s="273">
        <f>(C5-B5)/B5*100</f>
        <v>0</v>
      </c>
      <c r="E5" s="274">
        <f>E6+E20+E57</f>
        <v>20</v>
      </c>
      <c r="F5" s="272">
        <f>F6+F20+F57</f>
        <v>15</v>
      </c>
      <c r="G5" s="273">
        <f>(F5-E5)/E5*100</f>
        <v>-25</v>
      </c>
      <c r="H5" s="274">
        <f>H6+H20+H57</f>
        <v>550.561</v>
      </c>
      <c r="I5" s="272">
        <f>I6+I20+I57</f>
        <v>529.4420000000001</v>
      </c>
      <c r="J5" s="273">
        <f aca="true" t="shared" si="0" ref="J5:J6">(I5-H5)/H5*100</f>
        <v>-3.835905558148854</v>
      </c>
      <c r="K5" s="274">
        <f>K6+K20+K57</f>
        <v>116.42299999999999</v>
      </c>
      <c r="L5" s="272">
        <f>L6+L20+L57</f>
        <v>149.004</v>
      </c>
      <c r="M5" s="273">
        <f aca="true" t="shared" si="1" ref="M5:M16">(L5-K5)/K5*100</f>
        <v>27.98502014206815</v>
      </c>
      <c r="N5" s="274">
        <f>N6+N20+N57</f>
        <v>132.77800000000002</v>
      </c>
      <c r="O5" s="272">
        <f>O6+O20+O57</f>
        <v>122.35300000000001</v>
      </c>
      <c r="P5" s="273">
        <f aca="true" t="shared" si="2" ref="P5:P6">(O5-N5)/N5*100</f>
        <v>-7.851451294642192</v>
      </c>
      <c r="Q5" s="274">
        <f>Q6+Q20+Q57</f>
        <v>245.29100000000003</v>
      </c>
      <c r="R5" s="272">
        <f>R6+R20+R57</f>
        <v>242.12900000000002</v>
      </c>
      <c r="S5" s="273">
        <f aca="true" t="shared" si="3" ref="S5:S6">(R5-Q5)/Q5*100</f>
        <v>-1.289081132206239</v>
      </c>
      <c r="T5" s="274">
        <f>T6+T20+T57</f>
        <v>161.51500000000001</v>
      </c>
      <c r="U5" s="272">
        <f>U6+U20+U57</f>
        <v>204.07100000000003</v>
      </c>
      <c r="V5" s="273">
        <f aca="true" t="shared" si="4" ref="V5:V16">(U5-T5)/T5*100</f>
        <v>26.348017212023656</v>
      </c>
      <c r="W5" s="274">
        <f>W6+W20+W57</f>
        <v>700.841</v>
      </c>
      <c r="X5" s="272">
        <f>X6+X20+X57</f>
        <v>724.361</v>
      </c>
      <c r="Y5" s="273">
        <f aca="true" t="shared" si="5" ref="Y5:Y7">(X5-W5)/W5*100</f>
        <v>3.355968044107006</v>
      </c>
      <c r="Z5" s="274">
        <f>Z6+Z20+Z57</f>
        <v>474.33000000000004</v>
      </c>
      <c r="AA5" s="272">
        <f>AA6+AA20+AA57</f>
        <v>473.129</v>
      </c>
      <c r="AB5" s="273">
        <f aca="true" t="shared" si="6" ref="AB5:AB12">(AA5-Z5)/Z5*100</f>
        <v>-0.2531992494676748</v>
      </c>
      <c r="AC5" s="274">
        <f>AC6+AC20+AC57</f>
        <v>367.772</v>
      </c>
      <c r="AD5" s="272">
        <f>AD6+AD20+AD57</f>
        <v>358.44899999999996</v>
      </c>
      <c r="AE5" s="273">
        <f aca="true" t="shared" si="7" ref="AE5:AE6">(AD5-AC5)/AC5*100</f>
        <v>-2.5349945074665925</v>
      </c>
      <c r="AF5" s="275">
        <f>AF6+AF20+AF57</f>
        <v>151.2579</v>
      </c>
      <c r="AG5" s="276">
        <f>SUM(AG6,AG20,AG57)</f>
        <v>149.69240000000005</v>
      </c>
      <c r="AH5" s="273">
        <f aca="true" t="shared" si="8" ref="AH5:AH6">(AG5-AF5)/AF5*100</f>
        <v>-1.0349872634751358</v>
      </c>
      <c r="AI5" s="274">
        <f>AI6+AI20+AI57</f>
        <v>0.268</v>
      </c>
      <c r="AJ5" s="272">
        <f>AJ6+AJ20+AJ57</f>
        <v>0.268</v>
      </c>
      <c r="AK5" s="273">
        <f aca="true" t="shared" si="9" ref="AK5">(AJ5-AI5)/AI5*100</f>
        <v>0</v>
      </c>
      <c r="AL5" s="340">
        <f>AL6+AL20+AL57</f>
        <v>55.015984848</v>
      </c>
      <c r="AM5" s="277">
        <f>AM6+AM20+AM57</f>
        <v>69.977</v>
      </c>
      <c r="AN5" s="273">
        <f aca="true" t="shared" si="10" ref="AN5:AN9">(AM5-AL5)/AL5*100</f>
        <v>27.193942257572584</v>
      </c>
      <c r="AO5" s="274">
        <f>AO6+AO20+AO57</f>
        <v>19.130000000000003</v>
      </c>
      <c r="AP5" s="272">
        <f>AP6+AP20+AP57</f>
        <v>33.445</v>
      </c>
      <c r="AQ5" s="273">
        <f aca="true" t="shared" si="11" ref="AQ5:AQ9">(AP5-AO5)/AO5*100</f>
        <v>74.83010977522214</v>
      </c>
      <c r="AR5" s="343">
        <f>B5+E5+H5+K5+N5+Q5+T5+W5+Z5+AC5+AF5+AI5+AL5+AO5</f>
        <v>3032.3828848480002</v>
      </c>
      <c r="AS5" s="275">
        <f>C5+F5+I5+L5+O5+R5+U5+X5+AA5+AD5+AG5+AJ5+AM5+AP5</f>
        <v>3108.5204</v>
      </c>
      <c r="AT5" s="273">
        <f aca="true" t="shared" si="12" ref="AT5:AT19">(AS5-AR5)/AR5*100</f>
        <v>2.51081469732725</v>
      </c>
    </row>
    <row r="6" spans="1:46" s="170" customFormat="1" ht="12.75">
      <c r="A6" s="171" t="s">
        <v>195</v>
      </c>
      <c r="B6" s="192">
        <f>SUM(B7:B19)</f>
        <v>37.2</v>
      </c>
      <c r="C6" s="134">
        <f>SUM(C7:C19)</f>
        <v>37.2</v>
      </c>
      <c r="D6" s="55">
        <f>(C6-B6)/B6*100</f>
        <v>0</v>
      </c>
      <c r="E6" s="54">
        <f>SUM(E7:E19)</f>
        <v>20</v>
      </c>
      <c r="F6" s="54">
        <f>SUM(F7:F19)</f>
        <v>15</v>
      </c>
      <c r="G6" s="55">
        <f>(F6-E6)/E6*100</f>
        <v>-25</v>
      </c>
      <c r="H6" s="54">
        <f>SUM(H7:H19)</f>
        <v>544.01</v>
      </c>
      <c r="I6" s="54">
        <f>SUM(I7:I19)</f>
        <v>522.5930000000001</v>
      </c>
      <c r="J6" s="55">
        <f t="shared" si="0"/>
        <v>-3.9368761603646836</v>
      </c>
      <c r="K6" s="54">
        <f>SUM(K7:K19)</f>
        <v>115.81099999999999</v>
      </c>
      <c r="L6" s="54">
        <f>SUM(L7:L19)</f>
        <v>148.291</v>
      </c>
      <c r="M6" s="55">
        <f t="shared" si="1"/>
        <v>28.045695141221476</v>
      </c>
      <c r="N6" s="54">
        <f>SUM(N7:N19)</f>
        <v>117.31500000000001</v>
      </c>
      <c r="O6" s="54">
        <f>SUM(O7:O19)</f>
        <v>106.89000000000001</v>
      </c>
      <c r="P6" s="55">
        <f t="shared" si="2"/>
        <v>-8.886331671141795</v>
      </c>
      <c r="Q6" s="54">
        <f>SUM(Q7:Q19)</f>
        <v>149.09400000000002</v>
      </c>
      <c r="R6" s="54">
        <f>SUM(R7:R19)</f>
        <v>147.026</v>
      </c>
      <c r="S6" s="55">
        <f t="shared" si="3"/>
        <v>-1.3870444149328691</v>
      </c>
      <c r="T6" s="54">
        <f>SUM(T7:T19)</f>
        <v>142.669</v>
      </c>
      <c r="U6" s="54">
        <f>SUM(U7:U19)</f>
        <v>185.241</v>
      </c>
      <c r="V6" s="55">
        <f t="shared" si="4"/>
        <v>29.839698883429477</v>
      </c>
      <c r="W6" s="54">
        <f>SUM(W7:W19)</f>
        <v>666.314</v>
      </c>
      <c r="X6" s="54">
        <f>SUM(X7:X19)</f>
        <v>693.3</v>
      </c>
      <c r="Y6" s="55">
        <f t="shared" si="5"/>
        <v>4.0500424724679345</v>
      </c>
      <c r="Z6" s="54">
        <f>SUM(Z7:Z19)</f>
        <v>458.711</v>
      </c>
      <c r="AA6" s="54">
        <f>SUM(AA7:AA19)</f>
        <v>457.73</v>
      </c>
      <c r="AB6" s="55">
        <f t="shared" si="6"/>
        <v>-0.21386014287863045</v>
      </c>
      <c r="AC6" s="54">
        <f>SUM(AC7:AC19)</f>
        <v>360.005</v>
      </c>
      <c r="AD6" s="54">
        <f>SUM(AD7:AD19)</f>
        <v>350.162</v>
      </c>
      <c r="AE6" s="55">
        <f t="shared" si="7"/>
        <v>-2.7341286926570514</v>
      </c>
      <c r="AF6" s="54">
        <f>SUM(AF7:AF19)</f>
        <v>138.422</v>
      </c>
      <c r="AG6" s="59">
        <f>SUM(AG7:AG19)</f>
        <v>136.22300000000004</v>
      </c>
      <c r="AH6" s="55">
        <f t="shared" si="8"/>
        <v>-1.5886203060206872</v>
      </c>
      <c r="AI6" s="54">
        <f>SUM(AI7:AI19)</f>
        <v>0</v>
      </c>
      <c r="AJ6" s="54">
        <f>SUM(AJ7:AJ19)</f>
        <v>0</v>
      </c>
      <c r="AK6" s="55"/>
      <c r="AL6" s="341">
        <f>SUM(AL7:AL19)</f>
        <v>27.826984848000002</v>
      </c>
      <c r="AM6" s="59">
        <f>SUM(AM7:AM19)</f>
        <v>44</v>
      </c>
      <c r="AN6" s="55">
        <f t="shared" si="10"/>
        <v>58.119897791091056</v>
      </c>
      <c r="AO6" s="54">
        <f>SUM(AO7:AO19)</f>
        <v>13.350000000000001</v>
      </c>
      <c r="AP6" s="54">
        <f>SUM(AP7:AP19)</f>
        <v>27.614</v>
      </c>
      <c r="AQ6" s="55">
        <f t="shared" si="11"/>
        <v>106.84644194756552</v>
      </c>
      <c r="AR6" s="344">
        <f>B6+E6+H6+K6+N6+Q6+T6+W6+Z6+AC6+AF6+AI6+AL6+AO6</f>
        <v>2790.727984848</v>
      </c>
      <c r="AS6" s="59">
        <f>C6+F6+I6+L6+O6+R6+U6+X6+AA6+AD6+AG6+AJ6+AM6+AP6</f>
        <v>2871.2699999999995</v>
      </c>
      <c r="AT6" s="55">
        <f t="shared" si="12"/>
        <v>2.886057530124584</v>
      </c>
    </row>
    <row r="7" spans="1:46" ht="12.75">
      <c r="A7" s="169" t="s">
        <v>233</v>
      </c>
      <c r="B7" s="193"/>
      <c r="C7" s="135"/>
      <c r="D7" s="55"/>
      <c r="E7" s="57"/>
      <c r="F7" s="135"/>
      <c r="G7" s="58"/>
      <c r="H7" s="54"/>
      <c r="I7" s="134"/>
      <c r="J7" s="58"/>
      <c r="K7" s="57">
        <v>45.9</v>
      </c>
      <c r="L7" s="54">
        <v>39.5</v>
      </c>
      <c r="M7" s="58">
        <f t="shared" si="1"/>
        <v>-13.943355119825707</v>
      </c>
      <c r="N7" s="54"/>
      <c r="O7" s="134"/>
      <c r="P7" s="58"/>
      <c r="Q7" s="54"/>
      <c r="R7" s="134"/>
      <c r="S7" s="58"/>
      <c r="T7" s="57">
        <v>1.96</v>
      </c>
      <c r="U7" s="54">
        <v>1.96</v>
      </c>
      <c r="V7" s="58">
        <f t="shared" si="4"/>
        <v>0</v>
      </c>
      <c r="W7" s="57">
        <v>270</v>
      </c>
      <c r="X7" s="54">
        <v>310</v>
      </c>
      <c r="Y7" s="58">
        <f t="shared" si="5"/>
        <v>14.814814814814813</v>
      </c>
      <c r="Z7" s="57">
        <v>33</v>
      </c>
      <c r="AA7" s="54">
        <v>43</v>
      </c>
      <c r="AB7" s="58">
        <f t="shared" si="6"/>
        <v>30.303030303030305</v>
      </c>
      <c r="AC7" s="54"/>
      <c r="AD7" s="134"/>
      <c r="AE7" s="58"/>
      <c r="AF7" s="57"/>
      <c r="AG7" s="134"/>
      <c r="AH7" s="58"/>
      <c r="AI7" s="57"/>
      <c r="AJ7" s="135"/>
      <c r="AK7" s="55"/>
      <c r="AL7" s="57">
        <v>0.12</v>
      </c>
      <c r="AM7" s="54">
        <v>0.3</v>
      </c>
      <c r="AN7" s="58">
        <f t="shared" si="10"/>
        <v>150</v>
      </c>
      <c r="AO7" s="57">
        <v>2.89</v>
      </c>
      <c r="AP7" s="54">
        <v>9.4</v>
      </c>
      <c r="AQ7" s="58">
        <f t="shared" si="11"/>
        <v>225.2595155709342</v>
      </c>
      <c r="AR7" s="193">
        <f aca="true" t="shared" si="13" ref="AR7:AS19">B7+E7+H7+K7+N7+Q7+T7+W7+Z7+AC7+AF7+AI7+AL7+AO7</f>
        <v>353.87</v>
      </c>
      <c r="AS7" s="232">
        <f t="shared" si="13"/>
        <v>404.15999999999997</v>
      </c>
      <c r="AT7" s="55">
        <f t="shared" si="12"/>
        <v>14.211433577302387</v>
      </c>
    </row>
    <row r="8" spans="1:46" ht="18.75">
      <c r="A8" s="169" t="s">
        <v>271</v>
      </c>
      <c r="B8" s="193"/>
      <c r="C8" s="135"/>
      <c r="D8" s="55"/>
      <c r="E8" s="57">
        <v>15</v>
      </c>
      <c r="F8" s="54">
        <v>10</v>
      </c>
      <c r="G8" s="58">
        <f aca="true" t="shared" si="14" ref="G8:G9">(F8-E8)/E8*100</f>
        <v>-33.33333333333333</v>
      </c>
      <c r="H8" s="57">
        <v>105</v>
      </c>
      <c r="I8" s="54">
        <v>90</v>
      </c>
      <c r="J8" s="58">
        <f aca="true" t="shared" si="15" ref="J8:J9">(I8-H8)/H8*100</f>
        <v>-14.285714285714285</v>
      </c>
      <c r="K8" s="57">
        <v>20</v>
      </c>
      <c r="L8" s="54">
        <v>19.1</v>
      </c>
      <c r="M8" s="58">
        <f t="shared" si="1"/>
        <v>-4.499999999999993</v>
      </c>
      <c r="N8" s="57">
        <v>15.4</v>
      </c>
      <c r="O8" s="54">
        <v>13.4</v>
      </c>
      <c r="P8" s="58">
        <f aca="true" t="shared" si="16" ref="P8:P9">(O8-N8)/N8*100</f>
        <v>-12.987012987012985</v>
      </c>
      <c r="Q8" s="57">
        <v>12.36</v>
      </c>
      <c r="R8" s="54">
        <v>13.91</v>
      </c>
      <c r="S8" s="58">
        <f aca="true" t="shared" si="17" ref="S8:S9">(R8-Q8)/Q8*100</f>
        <v>12.540453074433664</v>
      </c>
      <c r="T8" s="57">
        <v>9.52</v>
      </c>
      <c r="U8" s="54">
        <v>12.5</v>
      </c>
      <c r="V8" s="58">
        <f t="shared" si="4"/>
        <v>31.302521008403367</v>
      </c>
      <c r="W8" s="57"/>
      <c r="X8" s="54"/>
      <c r="Y8" s="58"/>
      <c r="Z8" s="57">
        <v>6.7</v>
      </c>
      <c r="AA8" s="54">
        <v>5</v>
      </c>
      <c r="AB8" s="58">
        <f t="shared" si="6"/>
        <v>-25.37313432835821</v>
      </c>
      <c r="AC8" s="57">
        <v>19</v>
      </c>
      <c r="AD8" s="54">
        <v>14.4</v>
      </c>
      <c r="AE8" s="58">
        <f aca="true" t="shared" si="18" ref="AE8:AE12">(AD8-AC8)/AC8*100</f>
        <v>-24.210526315789473</v>
      </c>
      <c r="AF8" s="57"/>
      <c r="AG8" s="134"/>
      <c r="AH8" s="58"/>
      <c r="AI8" s="57"/>
      <c r="AJ8" s="135"/>
      <c r="AK8" s="55"/>
      <c r="AL8" s="57">
        <v>4.5</v>
      </c>
      <c r="AM8" s="54">
        <v>3</v>
      </c>
      <c r="AN8" s="58">
        <f t="shared" si="10"/>
        <v>-33.33333333333333</v>
      </c>
      <c r="AO8" s="57">
        <v>5.4</v>
      </c>
      <c r="AP8" s="54">
        <v>5.3</v>
      </c>
      <c r="AQ8" s="58">
        <f t="shared" si="11"/>
        <v>-1.8518518518518614</v>
      </c>
      <c r="AR8" s="193">
        <f t="shared" si="13"/>
        <v>212.88</v>
      </c>
      <c r="AS8" s="232">
        <f t="shared" si="13"/>
        <v>186.61</v>
      </c>
      <c r="AT8" s="55">
        <f t="shared" si="12"/>
        <v>-12.340285606914685</v>
      </c>
    </row>
    <row r="9" spans="1:46" ht="18.75">
      <c r="A9" s="169" t="s">
        <v>272</v>
      </c>
      <c r="B9" s="192">
        <v>37.2</v>
      </c>
      <c r="C9" s="54">
        <v>37.2</v>
      </c>
      <c r="D9" s="58">
        <f>(C9-B9)/B9*100</f>
        <v>0</v>
      </c>
      <c r="E9" s="57">
        <v>5</v>
      </c>
      <c r="F9" s="54">
        <v>5</v>
      </c>
      <c r="G9" s="58">
        <f t="shared" si="14"/>
        <v>0</v>
      </c>
      <c r="H9" s="57">
        <v>415</v>
      </c>
      <c r="I9" s="54">
        <v>409.7</v>
      </c>
      <c r="J9" s="58">
        <f t="shared" si="15"/>
        <v>-1.2771084337349425</v>
      </c>
      <c r="K9" s="57">
        <v>22.5</v>
      </c>
      <c r="L9" s="54">
        <v>60.7</v>
      </c>
      <c r="M9" s="58">
        <f t="shared" si="1"/>
        <v>169.77777777777777</v>
      </c>
      <c r="N9" s="57">
        <v>82.8</v>
      </c>
      <c r="O9" s="54">
        <v>74.8</v>
      </c>
      <c r="P9" s="58">
        <f t="shared" si="16"/>
        <v>-9.66183574879227</v>
      </c>
      <c r="Q9" s="57">
        <v>103.3</v>
      </c>
      <c r="R9" s="54">
        <v>93.4</v>
      </c>
      <c r="S9" s="58">
        <f t="shared" si="17"/>
        <v>-9.583736689254591</v>
      </c>
      <c r="T9" s="57">
        <v>116.7</v>
      </c>
      <c r="U9" s="54">
        <v>135</v>
      </c>
      <c r="V9" s="58">
        <f t="shared" si="4"/>
        <v>15.68123393316195</v>
      </c>
      <c r="W9" s="57">
        <v>381.6</v>
      </c>
      <c r="X9" s="54">
        <v>370.9</v>
      </c>
      <c r="Y9" s="58">
        <f aca="true" t="shared" si="19" ref="Y9">(X9-W9)/W9*100</f>
        <v>-2.8039832285115422</v>
      </c>
      <c r="Z9" s="57">
        <v>381.6</v>
      </c>
      <c r="AA9" s="54">
        <v>370.9</v>
      </c>
      <c r="AB9" s="58">
        <f t="shared" si="6"/>
        <v>-2.8039832285115422</v>
      </c>
      <c r="AC9" s="57">
        <v>296.9</v>
      </c>
      <c r="AD9" s="54">
        <v>288.4</v>
      </c>
      <c r="AE9" s="58">
        <f t="shared" si="18"/>
        <v>-2.862916807005726</v>
      </c>
      <c r="AF9" s="195">
        <v>126.1</v>
      </c>
      <c r="AG9" s="59">
        <v>122.7</v>
      </c>
      <c r="AH9" s="58">
        <f aca="true" t="shared" si="20" ref="AH9:AH12">(AG9-AF9)/AF9*100</f>
        <v>-2.696272799365576</v>
      </c>
      <c r="AI9" s="57"/>
      <c r="AJ9" s="135"/>
      <c r="AK9" s="55"/>
      <c r="AL9" s="57">
        <v>23.2</v>
      </c>
      <c r="AM9" s="54">
        <v>20.7</v>
      </c>
      <c r="AN9" s="58">
        <f t="shared" si="10"/>
        <v>-10.775862068965518</v>
      </c>
      <c r="AO9" s="57">
        <v>4</v>
      </c>
      <c r="AP9" s="54">
        <v>11.8</v>
      </c>
      <c r="AQ9" s="58">
        <f t="shared" si="11"/>
        <v>195.00000000000003</v>
      </c>
      <c r="AR9" s="193">
        <f t="shared" si="13"/>
        <v>1995.8999999999999</v>
      </c>
      <c r="AS9" s="232">
        <f t="shared" si="13"/>
        <v>2001.2</v>
      </c>
      <c r="AT9" s="55">
        <f t="shared" si="12"/>
        <v>0.26554436595020703</v>
      </c>
    </row>
    <row r="10" spans="1:46" ht="18.75">
      <c r="A10" s="169" t="s">
        <v>273</v>
      </c>
      <c r="B10" s="193"/>
      <c r="C10" s="135"/>
      <c r="D10" s="55"/>
      <c r="E10" s="57"/>
      <c r="F10" s="135"/>
      <c r="G10" s="58"/>
      <c r="H10" s="57"/>
      <c r="I10" s="134"/>
      <c r="J10" s="58"/>
      <c r="K10" s="57">
        <v>16</v>
      </c>
      <c r="L10" s="54">
        <v>16</v>
      </c>
      <c r="M10" s="58">
        <f t="shared" si="1"/>
        <v>0</v>
      </c>
      <c r="N10" s="57"/>
      <c r="O10" s="54"/>
      <c r="P10" s="58"/>
      <c r="Q10" s="57"/>
      <c r="R10" s="54"/>
      <c r="S10" s="58"/>
      <c r="T10" s="57">
        <v>3.7</v>
      </c>
      <c r="U10" s="54">
        <v>4.6</v>
      </c>
      <c r="V10" s="58">
        <f t="shared" si="4"/>
        <v>24.32432432432431</v>
      </c>
      <c r="W10" s="57"/>
      <c r="X10" s="54"/>
      <c r="Y10" s="58"/>
      <c r="Z10" s="57">
        <v>14.85</v>
      </c>
      <c r="AA10" s="54">
        <v>14.8</v>
      </c>
      <c r="AB10" s="58">
        <f t="shared" si="6"/>
        <v>-0.3367003367003295</v>
      </c>
      <c r="AC10" s="57">
        <v>14.55</v>
      </c>
      <c r="AD10" s="54">
        <v>14.6</v>
      </c>
      <c r="AE10" s="58">
        <f t="shared" si="18"/>
        <v>0.34364261168384147</v>
      </c>
      <c r="AF10" s="195">
        <v>5.75</v>
      </c>
      <c r="AG10" s="59">
        <v>5.97</v>
      </c>
      <c r="AH10" s="58">
        <f t="shared" si="20"/>
        <v>3.826086956521735</v>
      </c>
      <c r="AI10" s="57"/>
      <c r="AJ10" s="135"/>
      <c r="AK10" s="55"/>
      <c r="AL10" s="54"/>
      <c r="AM10" s="134"/>
      <c r="AN10" s="58"/>
      <c r="AO10" s="57"/>
      <c r="AP10" s="54"/>
      <c r="AQ10" s="58"/>
      <c r="AR10" s="193">
        <f t="shared" si="13"/>
        <v>54.849999999999994</v>
      </c>
      <c r="AS10" s="232">
        <f t="shared" si="13"/>
        <v>55.970000000000006</v>
      </c>
      <c r="AT10" s="55">
        <f t="shared" si="12"/>
        <v>2.04193254329993</v>
      </c>
    </row>
    <row r="11" spans="1:46" ht="12.75">
      <c r="A11" s="169" t="s">
        <v>234</v>
      </c>
      <c r="B11" s="193"/>
      <c r="C11" s="135"/>
      <c r="D11" s="55"/>
      <c r="E11" s="57"/>
      <c r="F11" s="135"/>
      <c r="G11" s="58"/>
      <c r="H11" s="57"/>
      <c r="I11" s="134"/>
      <c r="J11" s="58"/>
      <c r="K11" s="57">
        <v>6.1</v>
      </c>
      <c r="L11" s="54">
        <v>6.8</v>
      </c>
      <c r="M11" s="58">
        <f t="shared" si="1"/>
        <v>11.475409836065577</v>
      </c>
      <c r="N11" s="57">
        <v>11.9</v>
      </c>
      <c r="O11" s="54">
        <v>11.3</v>
      </c>
      <c r="P11" s="58">
        <f aca="true" t="shared" si="21" ref="P11:P16">(O11-N11)/N11*100</f>
        <v>-5.042016806722685</v>
      </c>
      <c r="Q11" s="57">
        <v>5.18</v>
      </c>
      <c r="R11" s="54">
        <v>5</v>
      </c>
      <c r="S11" s="58">
        <f aca="true" t="shared" si="22" ref="S11:S16">(R11-Q11)/Q11*100</f>
        <v>-3.4749034749034693</v>
      </c>
      <c r="T11" s="57">
        <v>1.54</v>
      </c>
      <c r="U11" s="54">
        <v>2.23</v>
      </c>
      <c r="V11" s="58">
        <f t="shared" si="4"/>
        <v>44.8051948051948</v>
      </c>
      <c r="W11" s="57">
        <v>6.165</v>
      </c>
      <c r="X11" s="54">
        <v>6.165</v>
      </c>
      <c r="Y11" s="58">
        <f aca="true" t="shared" si="23" ref="Y11:Y12">(X11-W11)/W11*100</f>
        <v>0</v>
      </c>
      <c r="Z11" s="57">
        <v>20.1</v>
      </c>
      <c r="AA11" s="54">
        <v>23</v>
      </c>
      <c r="AB11" s="58">
        <f t="shared" si="6"/>
        <v>14.427860696517406</v>
      </c>
      <c r="AC11" s="57">
        <v>25.6</v>
      </c>
      <c r="AD11" s="54">
        <v>29.1</v>
      </c>
      <c r="AE11" s="58">
        <f t="shared" si="18"/>
        <v>13.671875</v>
      </c>
      <c r="AF11" s="195">
        <v>2.6</v>
      </c>
      <c r="AG11" s="59">
        <v>2.686</v>
      </c>
      <c r="AH11" s="58">
        <f t="shared" si="20"/>
        <v>3.3076923076923017</v>
      </c>
      <c r="AI11" s="57"/>
      <c r="AJ11" s="135"/>
      <c r="AK11" s="55"/>
      <c r="AL11" s="54"/>
      <c r="AM11" s="134"/>
      <c r="AN11" s="58"/>
      <c r="AO11" s="57">
        <v>1.06</v>
      </c>
      <c r="AP11" s="54">
        <v>1.114</v>
      </c>
      <c r="AQ11" s="58">
        <f aca="true" t="shared" si="24" ref="AQ11">(AP11-AO11)/AO11*100</f>
        <v>5.094339622641514</v>
      </c>
      <c r="AR11" s="193">
        <f t="shared" si="13"/>
        <v>80.245</v>
      </c>
      <c r="AS11" s="232">
        <f t="shared" si="13"/>
        <v>87.39500000000001</v>
      </c>
      <c r="AT11" s="55">
        <f t="shared" si="12"/>
        <v>8.91021247429747</v>
      </c>
    </row>
    <row r="12" spans="1:46" ht="18.75">
      <c r="A12" s="45" t="s">
        <v>274</v>
      </c>
      <c r="B12" s="193"/>
      <c r="C12" s="135"/>
      <c r="D12" s="55"/>
      <c r="E12" s="57"/>
      <c r="F12" s="135"/>
      <c r="G12" s="58"/>
      <c r="H12" s="57">
        <v>2.792</v>
      </c>
      <c r="I12" s="54">
        <f>1+0.75</f>
        <v>1.75</v>
      </c>
      <c r="J12" s="58">
        <f aca="true" t="shared" si="25" ref="J12:J16">(I12-H12)/H12*100</f>
        <v>-37.32091690544412</v>
      </c>
      <c r="K12" s="57">
        <v>1.076</v>
      </c>
      <c r="L12" s="54">
        <v>0.771</v>
      </c>
      <c r="M12" s="58">
        <f t="shared" si="1"/>
        <v>-28.345724907063204</v>
      </c>
      <c r="N12" s="57">
        <v>0.154</v>
      </c>
      <c r="O12" s="54">
        <v>0.144</v>
      </c>
      <c r="P12" s="58">
        <f t="shared" si="21"/>
        <v>-6.4935064935065</v>
      </c>
      <c r="Q12" s="195">
        <v>0.054</v>
      </c>
      <c r="R12" s="59">
        <v>0.056</v>
      </c>
      <c r="S12" s="58">
        <f t="shared" si="22"/>
        <v>3.703703703703707</v>
      </c>
      <c r="T12" s="57">
        <v>0.039</v>
      </c>
      <c r="U12" s="54">
        <v>0.041</v>
      </c>
      <c r="V12" s="58">
        <f t="shared" si="4"/>
        <v>5.128205128205133</v>
      </c>
      <c r="W12" s="57">
        <v>4.891</v>
      </c>
      <c r="X12" s="54">
        <f>0.037+2.54</f>
        <v>2.577</v>
      </c>
      <c r="Y12" s="58">
        <f t="shared" si="23"/>
        <v>-47.31138826415866</v>
      </c>
      <c r="Z12" s="57">
        <v>1.953</v>
      </c>
      <c r="AA12" s="54">
        <f>0.152+0.77</f>
        <v>0.922</v>
      </c>
      <c r="AB12" s="58">
        <f t="shared" si="6"/>
        <v>-52.79057859703021</v>
      </c>
      <c r="AC12" s="57">
        <v>1.955</v>
      </c>
      <c r="AD12" s="54">
        <f>0.142+1.12</f>
        <v>1.262</v>
      </c>
      <c r="AE12" s="58">
        <f t="shared" si="18"/>
        <v>-35.44757033248082</v>
      </c>
      <c r="AF12" s="195">
        <v>0.817</v>
      </c>
      <c r="AG12" s="59">
        <f>0.04+0.67</f>
        <v>0.7100000000000001</v>
      </c>
      <c r="AH12" s="58">
        <f t="shared" si="20"/>
        <v>-13.096695226438174</v>
      </c>
      <c r="AI12" s="57"/>
      <c r="AJ12" s="135"/>
      <c r="AK12" s="55"/>
      <c r="AL12" s="54"/>
      <c r="AM12" s="134"/>
      <c r="AN12" s="58"/>
      <c r="AO12" s="57"/>
      <c r="AP12" s="134"/>
      <c r="AQ12" s="58"/>
      <c r="AR12" s="193">
        <f t="shared" si="13"/>
        <v>13.731</v>
      </c>
      <c r="AS12" s="232">
        <f t="shared" si="13"/>
        <v>8.233</v>
      </c>
      <c r="AT12" s="55">
        <f t="shared" si="12"/>
        <v>-40.040783628286356</v>
      </c>
    </row>
    <row r="13" spans="1:46" ht="12.75">
      <c r="A13" s="169" t="s">
        <v>168</v>
      </c>
      <c r="B13" s="193"/>
      <c r="C13" s="135"/>
      <c r="D13" s="55"/>
      <c r="E13" s="57"/>
      <c r="F13" s="135"/>
      <c r="G13" s="58"/>
      <c r="H13" s="57">
        <v>0.44</v>
      </c>
      <c r="I13" s="54">
        <v>0.45</v>
      </c>
      <c r="J13" s="58">
        <f t="shared" si="25"/>
        <v>2.2727272727272747</v>
      </c>
      <c r="K13" s="57">
        <v>0.033</v>
      </c>
      <c r="L13" s="54">
        <v>0.033</v>
      </c>
      <c r="M13" s="58">
        <f t="shared" si="1"/>
        <v>0</v>
      </c>
      <c r="N13" s="57">
        <v>0.278</v>
      </c>
      <c r="O13" s="54">
        <v>0.263</v>
      </c>
      <c r="P13" s="58">
        <f t="shared" si="21"/>
        <v>-5.395683453237415</v>
      </c>
      <c r="Q13" s="57">
        <v>2.67</v>
      </c>
      <c r="R13" s="54">
        <v>2.93</v>
      </c>
      <c r="S13" s="58">
        <f t="shared" si="22"/>
        <v>9.737827715355813</v>
      </c>
      <c r="T13" s="57">
        <v>0.11</v>
      </c>
      <c r="U13" s="54">
        <v>0.11</v>
      </c>
      <c r="V13" s="58">
        <f t="shared" si="4"/>
        <v>0</v>
      </c>
      <c r="W13" s="57"/>
      <c r="X13" s="54"/>
      <c r="Y13" s="58"/>
      <c r="Z13" s="57"/>
      <c r="AA13" s="54"/>
      <c r="AB13" s="58"/>
      <c r="AC13" s="57"/>
      <c r="AD13" s="54"/>
      <c r="AE13" s="58"/>
      <c r="AF13" s="195"/>
      <c r="AG13" s="56"/>
      <c r="AH13" s="58"/>
      <c r="AI13" s="57"/>
      <c r="AJ13" s="135"/>
      <c r="AK13" s="55"/>
      <c r="AL13" s="54"/>
      <c r="AM13" s="134"/>
      <c r="AN13" s="58"/>
      <c r="AO13" s="54"/>
      <c r="AP13" s="134"/>
      <c r="AQ13" s="58"/>
      <c r="AR13" s="193">
        <f t="shared" si="13"/>
        <v>3.5309999999999997</v>
      </c>
      <c r="AS13" s="232">
        <f t="shared" si="13"/>
        <v>3.786</v>
      </c>
      <c r="AT13" s="55">
        <f t="shared" si="12"/>
        <v>7.2217502124044275</v>
      </c>
    </row>
    <row r="14" spans="1:46" ht="12.75">
      <c r="A14" s="169" t="s">
        <v>169</v>
      </c>
      <c r="B14" s="193"/>
      <c r="C14" s="135"/>
      <c r="D14" s="55"/>
      <c r="E14" s="57"/>
      <c r="F14" s="135"/>
      <c r="G14" s="58"/>
      <c r="H14" s="57">
        <v>0.06</v>
      </c>
      <c r="I14" s="54">
        <v>0.06</v>
      </c>
      <c r="J14" s="58">
        <f t="shared" si="25"/>
        <v>0</v>
      </c>
      <c r="K14" s="57">
        <v>0.002</v>
      </c>
      <c r="L14" s="54">
        <v>0.002</v>
      </c>
      <c r="M14" s="58">
        <f t="shared" si="1"/>
        <v>0</v>
      </c>
      <c r="N14" s="57">
        <v>0.083</v>
      </c>
      <c r="O14" s="54">
        <v>0.083</v>
      </c>
      <c r="P14" s="58">
        <f t="shared" si="21"/>
        <v>0</v>
      </c>
      <c r="Q14" s="57">
        <v>0.13</v>
      </c>
      <c r="R14" s="54">
        <v>0.13</v>
      </c>
      <c r="S14" s="58">
        <f t="shared" si="22"/>
        <v>0</v>
      </c>
      <c r="T14" s="57">
        <v>0.05</v>
      </c>
      <c r="U14" s="54">
        <v>0.05</v>
      </c>
      <c r="V14" s="58">
        <f t="shared" si="4"/>
        <v>0</v>
      </c>
      <c r="W14" s="57">
        <v>0.158</v>
      </c>
      <c r="X14" s="54">
        <v>0.158</v>
      </c>
      <c r="Y14" s="58">
        <f aca="true" t="shared" si="26" ref="Y14:Y15">(X14-W14)/W14*100</f>
        <v>0</v>
      </c>
      <c r="Z14" s="57">
        <v>0.008</v>
      </c>
      <c r="AA14" s="54">
        <v>0.008</v>
      </c>
      <c r="AB14" s="58">
        <f aca="true" t="shared" si="27" ref="AB14:AB15">(AA14-Z14)/Z14*100</f>
        <v>0</v>
      </c>
      <c r="AC14" s="57"/>
      <c r="AD14" s="54"/>
      <c r="AE14" s="58"/>
      <c r="AF14" s="195">
        <v>0.155</v>
      </c>
      <c r="AG14" s="59">
        <v>0.157</v>
      </c>
      <c r="AH14" s="58">
        <f aca="true" t="shared" si="28" ref="AH14:AH15">(AG14-AF14)/AF14*100</f>
        <v>1.2903225806451626</v>
      </c>
      <c r="AI14" s="57"/>
      <c r="AJ14" s="135"/>
      <c r="AK14" s="55"/>
      <c r="AL14" s="54"/>
      <c r="AM14" s="134"/>
      <c r="AN14" s="58"/>
      <c r="AO14" s="54"/>
      <c r="AP14" s="134"/>
      <c r="AQ14" s="58"/>
      <c r="AR14" s="193">
        <f t="shared" si="13"/>
        <v>0.646</v>
      </c>
      <c r="AS14" s="240">
        <f t="shared" si="13"/>
        <v>0.648</v>
      </c>
      <c r="AT14" s="55">
        <f t="shared" si="12"/>
        <v>0.30959752321981454</v>
      </c>
    </row>
    <row r="15" spans="1:46" ht="12.75">
      <c r="A15" s="169" t="s">
        <v>170</v>
      </c>
      <c r="B15" s="193"/>
      <c r="C15" s="135"/>
      <c r="D15" s="55"/>
      <c r="E15" s="57"/>
      <c r="F15" s="135"/>
      <c r="G15" s="58"/>
      <c r="H15" s="57">
        <v>20</v>
      </c>
      <c r="I15" s="54">
        <v>20</v>
      </c>
      <c r="J15" s="58">
        <f t="shared" si="25"/>
        <v>0</v>
      </c>
      <c r="K15" s="57">
        <v>3</v>
      </c>
      <c r="L15" s="54">
        <v>4</v>
      </c>
      <c r="M15" s="58">
        <f t="shared" si="1"/>
        <v>33.33333333333333</v>
      </c>
      <c r="N15" s="57">
        <v>0.5</v>
      </c>
      <c r="O15" s="54">
        <v>0.5</v>
      </c>
      <c r="P15" s="58">
        <f t="shared" si="21"/>
        <v>0</v>
      </c>
      <c r="Q15" s="57">
        <v>10</v>
      </c>
      <c r="R15" s="54">
        <v>10</v>
      </c>
      <c r="S15" s="58">
        <f t="shared" si="22"/>
        <v>0</v>
      </c>
      <c r="T15" s="57">
        <v>5</v>
      </c>
      <c r="U15" s="54">
        <v>5</v>
      </c>
      <c r="V15" s="58">
        <f t="shared" si="4"/>
        <v>0</v>
      </c>
      <c r="W15" s="57">
        <v>3.5</v>
      </c>
      <c r="X15" s="54">
        <v>3.5</v>
      </c>
      <c r="Y15" s="58">
        <f t="shared" si="26"/>
        <v>0</v>
      </c>
      <c r="Z15" s="57">
        <v>0.5</v>
      </c>
      <c r="AA15" s="54">
        <v>0.1</v>
      </c>
      <c r="AB15" s="58">
        <f t="shared" si="27"/>
        <v>-80</v>
      </c>
      <c r="AC15" s="57">
        <v>2</v>
      </c>
      <c r="AD15" s="54">
        <v>2.4</v>
      </c>
      <c r="AE15" s="58">
        <f aca="true" t="shared" si="29" ref="AE15">(AD15-AC15)/AC15*100</f>
        <v>19.999999999999996</v>
      </c>
      <c r="AF15" s="195">
        <v>3</v>
      </c>
      <c r="AG15" s="59">
        <v>4</v>
      </c>
      <c r="AH15" s="58">
        <f t="shared" si="28"/>
        <v>33.33333333333333</v>
      </c>
      <c r="AI15" s="57"/>
      <c r="AJ15" s="135"/>
      <c r="AK15" s="55"/>
      <c r="AL15" s="54"/>
      <c r="AM15" s="134"/>
      <c r="AN15" s="58"/>
      <c r="AO15" s="54"/>
      <c r="AP15" s="134"/>
      <c r="AQ15" s="58"/>
      <c r="AR15" s="193">
        <f t="shared" si="13"/>
        <v>47.5</v>
      </c>
      <c r="AS15" s="232">
        <f t="shared" si="13"/>
        <v>49.5</v>
      </c>
      <c r="AT15" s="55">
        <f t="shared" si="12"/>
        <v>4.2105263157894735</v>
      </c>
    </row>
    <row r="16" spans="1:46" ht="12.75">
      <c r="A16" s="169" t="s">
        <v>280</v>
      </c>
      <c r="B16" s="193"/>
      <c r="C16" s="135"/>
      <c r="D16" s="55"/>
      <c r="E16" s="57"/>
      <c r="F16" s="135"/>
      <c r="G16" s="58"/>
      <c r="H16" s="57">
        <v>0.718</v>
      </c>
      <c r="I16" s="54">
        <v>0.633</v>
      </c>
      <c r="J16" s="58">
        <f t="shared" si="25"/>
        <v>-11.838440111420608</v>
      </c>
      <c r="K16" s="57">
        <v>1.2</v>
      </c>
      <c r="L16" s="54">
        <v>1.385</v>
      </c>
      <c r="M16" s="58">
        <f t="shared" si="1"/>
        <v>15.416666666666673</v>
      </c>
      <c r="N16" s="57">
        <v>6.2</v>
      </c>
      <c r="O16" s="54">
        <v>6.4</v>
      </c>
      <c r="P16" s="58">
        <f t="shared" si="21"/>
        <v>3.2258064516129057</v>
      </c>
      <c r="Q16" s="57">
        <v>15.4</v>
      </c>
      <c r="R16" s="54">
        <v>21.6</v>
      </c>
      <c r="S16" s="58">
        <f t="shared" si="22"/>
        <v>40.25974025974027</v>
      </c>
      <c r="T16" s="57">
        <v>4.05</v>
      </c>
      <c r="U16" s="54">
        <f>1.75+2</f>
        <v>3.75</v>
      </c>
      <c r="V16" s="58">
        <f t="shared" si="4"/>
        <v>-7.407407407407403</v>
      </c>
      <c r="W16" s="54"/>
      <c r="X16" s="134"/>
      <c r="Y16" s="58"/>
      <c r="Z16" s="54"/>
      <c r="AA16" s="134"/>
      <c r="AB16" s="58"/>
      <c r="AC16" s="54"/>
      <c r="AD16" s="134"/>
      <c r="AE16" s="58"/>
      <c r="AF16" s="54"/>
      <c r="AG16" s="134"/>
      <c r="AH16" s="58"/>
      <c r="AI16" s="57"/>
      <c r="AJ16" s="135"/>
      <c r="AK16" s="55"/>
      <c r="AL16" s="54"/>
      <c r="AM16" s="134"/>
      <c r="AN16" s="58"/>
      <c r="AO16" s="54"/>
      <c r="AP16" s="134"/>
      <c r="AQ16" s="58"/>
      <c r="AR16" s="193">
        <f t="shared" si="13"/>
        <v>27.568</v>
      </c>
      <c r="AS16" s="232">
        <f t="shared" si="13"/>
        <v>33.768</v>
      </c>
      <c r="AT16" s="55">
        <f t="shared" si="12"/>
        <v>22.48984329657574</v>
      </c>
    </row>
    <row r="17" spans="1:46" ht="12.75">
      <c r="A17" s="169" t="s">
        <v>283</v>
      </c>
      <c r="B17" s="193"/>
      <c r="C17" s="135"/>
      <c r="D17" s="55"/>
      <c r="E17" s="57"/>
      <c r="F17" s="135"/>
      <c r="G17" s="58"/>
      <c r="H17" s="57"/>
      <c r="I17" s="134"/>
      <c r="J17" s="58"/>
      <c r="K17" s="57"/>
      <c r="L17" s="134"/>
      <c r="M17" s="58"/>
      <c r="N17" s="57"/>
      <c r="O17" s="134"/>
      <c r="P17" s="58"/>
      <c r="Q17" s="57"/>
      <c r="R17" s="134"/>
      <c r="S17" s="58"/>
      <c r="T17" s="57"/>
      <c r="U17" s="134">
        <v>20</v>
      </c>
      <c r="V17" s="58"/>
      <c r="W17" s="54"/>
      <c r="X17" s="134"/>
      <c r="Y17" s="58"/>
      <c r="Z17" s="54"/>
      <c r="AA17" s="134"/>
      <c r="AB17" s="58"/>
      <c r="AC17" s="54"/>
      <c r="AD17" s="134"/>
      <c r="AE17" s="58"/>
      <c r="AF17" s="54"/>
      <c r="AG17" s="134"/>
      <c r="AH17" s="58"/>
      <c r="AI17" s="57"/>
      <c r="AJ17" s="135"/>
      <c r="AK17" s="55"/>
      <c r="AL17" s="54"/>
      <c r="AM17" s="207">
        <v>20</v>
      </c>
      <c r="AN17" s="58"/>
      <c r="AO17" s="54"/>
      <c r="AP17" s="134"/>
      <c r="AQ17" s="58"/>
      <c r="AR17" s="193"/>
      <c r="AS17" s="232">
        <f t="shared" si="13"/>
        <v>40</v>
      </c>
      <c r="AT17" s="55"/>
    </row>
    <row r="18" spans="1:46" ht="12.75">
      <c r="A18" s="169" t="s">
        <v>251</v>
      </c>
      <c r="B18" s="193"/>
      <c r="C18" s="135"/>
      <c r="D18" s="55"/>
      <c r="E18" s="57"/>
      <c r="F18" s="135"/>
      <c r="G18" s="58"/>
      <c r="H18" s="54"/>
      <c r="I18" s="134"/>
      <c r="J18" s="58"/>
      <c r="K18" s="54"/>
      <c r="L18" s="134"/>
      <c r="M18" s="58"/>
      <c r="N18" s="54"/>
      <c r="O18" s="134"/>
      <c r="P18" s="58"/>
      <c r="Q18" s="54"/>
      <c r="R18" s="134"/>
      <c r="S18" s="58"/>
      <c r="T18" s="54"/>
      <c r="U18" s="134"/>
      <c r="V18" s="58"/>
      <c r="W18" s="54"/>
      <c r="X18" s="134"/>
      <c r="Y18" s="58"/>
      <c r="Z18" s="54"/>
      <c r="AA18" s="134"/>
      <c r="AB18" s="58"/>
      <c r="AC18" s="54"/>
      <c r="AD18" s="134"/>
      <c r="AE18" s="58"/>
      <c r="AF18" s="54"/>
      <c r="AG18" s="134"/>
      <c r="AH18" s="58"/>
      <c r="AI18" s="57"/>
      <c r="AJ18" s="135"/>
      <c r="AK18" s="55"/>
      <c r="AL18" s="339">
        <v>0.004389825</v>
      </c>
      <c r="AM18" s="54">
        <v>0</v>
      </c>
      <c r="AN18" s="58"/>
      <c r="AO18" s="54"/>
      <c r="AP18" s="134"/>
      <c r="AQ18" s="58"/>
      <c r="AR18" s="342">
        <f t="shared" si="13"/>
        <v>0.004389825</v>
      </c>
      <c r="AS18" s="232">
        <f t="shared" si="13"/>
        <v>0</v>
      </c>
      <c r="AT18" s="55">
        <f t="shared" si="12"/>
        <v>-100</v>
      </c>
    </row>
    <row r="19" spans="1:46" ht="12.75">
      <c r="A19" s="169" t="s">
        <v>252</v>
      </c>
      <c r="B19" s="193"/>
      <c r="C19" s="135"/>
      <c r="D19" s="55"/>
      <c r="E19" s="57"/>
      <c r="F19" s="135"/>
      <c r="G19" s="58"/>
      <c r="H19" s="54"/>
      <c r="I19" s="134"/>
      <c r="J19" s="58"/>
      <c r="K19" s="54"/>
      <c r="L19" s="134"/>
      <c r="M19" s="58"/>
      <c r="N19" s="54"/>
      <c r="O19" s="134"/>
      <c r="P19" s="58"/>
      <c r="Q19" s="54"/>
      <c r="R19" s="134"/>
      <c r="S19" s="58"/>
      <c r="T19" s="54"/>
      <c r="U19" s="134"/>
      <c r="V19" s="58"/>
      <c r="W19" s="54"/>
      <c r="X19" s="134"/>
      <c r="Y19" s="58"/>
      <c r="Z19" s="54"/>
      <c r="AA19" s="134"/>
      <c r="AB19" s="58"/>
      <c r="AC19" s="54"/>
      <c r="AD19" s="134"/>
      <c r="AE19" s="58"/>
      <c r="AF19" s="54"/>
      <c r="AG19" s="134"/>
      <c r="AH19" s="58"/>
      <c r="AI19" s="57"/>
      <c r="AJ19" s="135"/>
      <c r="AK19" s="55"/>
      <c r="AL19" s="339">
        <v>0.002595023</v>
      </c>
      <c r="AM19" s="54">
        <v>0</v>
      </c>
      <c r="AN19" s="58"/>
      <c r="AO19" s="54"/>
      <c r="AP19" s="134"/>
      <c r="AQ19" s="58"/>
      <c r="AR19" s="342">
        <f t="shared" si="13"/>
        <v>0.002595023</v>
      </c>
      <c r="AS19" s="232">
        <f t="shared" si="13"/>
        <v>0</v>
      </c>
      <c r="AT19" s="55">
        <f t="shared" si="12"/>
        <v>-100</v>
      </c>
    </row>
    <row r="20" spans="1:46" ht="12.75">
      <c r="A20" s="147" t="s">
        <v>200</v>
      </c>
      <c r="B20" s="192">
        <f>SUM(B21,B39,B52)</f>
        <v>0</v>
      </c>
      <c r="C20" s="54">
        <f>SUM(C21,C39,C52)</f>
        <v>0</v>
      </c>
      <c r="D20" s="60"/>
      <c r="E20" s="54">
        <f>SUM(E21,E39,E52)</f>
        <v>0</v>
      </c>
      <c r="F20" s="54">
        <f>SUM(F21,F39,F52)</f>
        <v>0</v>
      </c>
      <c r="G20" s="60"/>
      <c r="H20" s="54">
        <f>SUM(H21,H39,H52)</f>
        <v>6.551</v>
      </c>
      <c r="I20" s="54">
        <f>SUM(I21,I39,I52)</f>
        <v>6.849</v>
      </c>
      <c r="J20" s="55">
        <f aca="true" t="shared" si="30" ref="J20:J22">(I20-H20)/H20*100</f>
        <v>4.548923828423142</v>
      </c>
      <c r="K20" s="54">
        <f>SUM(K21,K39,K52)</f>
        <v>0.612</v>
      </c>
      <c r="L20" s="54">
        <f>SUM(L21,L39,L52)</f>
        <v>0.7130000000000001</v>
      </c>
      <c r="M20" s="55">
        <f aca="true" t="shared" si="31" ref="M20:M22">(L20-K20)/K20*100</f>
        <v>16.503267973856225</v>
      </c>
      <c r="N20" s="54">
        <f>SUM(N21,N39,N52)</f>
        <v>15.463</v>
      </c>
      <c r="O20" s="54">
        <f>SUM(O21,O39,O52)</f>
        <v>15.463</v>
      </c>
      <c r="P20" s="55">
        <f aca="true" t="shared" si="32" ref="P20:P23">(O20-N20)/N20*100</f>
        <v>0</v>
      </c>
      <c r="Q20" s="54">
        <f>SUM(Q21,Q39,Q52)</f>
        <v>96.197</v>
      </c>
      <c r="R20" s="54">
        <f>SUM(R21,R39,R52)</f>
        <v>95.103</v>
      </c>
      <c r="S20" s="55">
        <f aca="true" t="shared" si="33" ref="S20:S22">(R20-Q20)/Q20*100</f>
        <v>-1.137249602378461</v>
      </c>
      <c r="T20" s="54">
        <f>SUM(T21,T39,T52)</f>
        <v>18.846</v>
      </c>
      <c r="U20" s="54">
        <f>SUM(U21,U39,U52)</f>
        <v>18.83</v>
      </c>
      <c r="V20" s="55">
        <f aca="true" t="shared" si="34" ref="V20:V23">(U20-T20)/T20*100</f>
        <v>-0.08489865223390529</v>
      </c>
      <c r="W20" s="54">
        <f>SUM(W21,W39,W52)</f>
        <v>34.527</v>
      </c>
      <c r="X20" s="54">
        <f>SUM(X21,X39,X52)</f>
        <v>31.061</v>
      </c>
      <c r="Y20" s="55">
        <f aca="true" t="shared" si="35" ref="Y20:Y24">(X20-W20)/W20*100</f>
        <v>-10.038520578098304</v>
      </c>
      <c r="Z20" s="54">
        <f>SUM(Z21,Z39,Z52)</f>
        <v>15.619</v>
      </c>
      <c r="AA20" s="54">
        <f>SUM(AA21,AA39,AA52)</f>
        <v>15.399000000000001</v>
      </c>
      <c r="AB20" s="55">
        <f aca="true" t="shared" si="36" ref="AB20:AB27">(AA20-Z20)/Z20*100</f>
        <v>-1.4085408796977967</v>
      </c>
      <c r="AC20" s="54">
        <f>SUM(AC21,AC39,AC52)</f>
        <v>7.767</v>
      </c>
      <c r="AD20" s="54">
        <f>SUM(AD21,AD39,AD52)</f>
        <v>8.287</v>
      </c>
      <c r="AE20" s="55">
        <f aca="true" t="shared" si="37" ref="AE20:AE23">(AD20-AC20)/AC20*100</f>
        <v>6.694991631260466</v>
      </c>
      <c r="AF20" s="56">
        <f>SUM(AF21,AF39,AF52)</f>
        <v>12.835899999999999</v>
      </c>
      <c r="AG20" s="56">
        <f>SUM(AG21,AG39,AG52)</f>
        <v>13.4694</v>
      </c>
      <c r="AH20" s="55">
        <f aca="true" t="shared" si="38" ref="AH20:AH27">(AG20-AF20)/AF20*100</f>
        <v>4.935376561051438</v>
      </c>
      <c r="AI20" s="54">
        <f>SUM(AI21,AI39,AI52)</f>
        <v>0.268</v>
      </c>
      <c r="AJ20" s="54">
        <f>SUM(AJ21,AJ39,AJ52)</f>
        <v>0.268</v>
      </c>
      <c r="AK20" s="55">
        <f aca="true" t="shared" si="39" ref="AK20:AK22">(AJ20-AI20)/AI20*100</f>
        <v>0</v>
      </c>
      <c r="AL20" s="54">
        <f>SUM(AL21,AL39,AL52)</f>
        <v>25.188999999999997</v>
      </c>
      <c r="AM20" s="54">
        <f>SUM(AM21,AM39,AM52)</f>
        <v>23.976999999999997</v>
      </c>
      <c r="AN20" s="55">
        <f aca="true" t="shared" si="40" ref="AN20:AN25">(AM20-AL20)/AL20*100</f>
        <v>-4.811624121640398</v>
      </c>
      <c r="AO20" s="54">
        <f>SUM(AO21,AO39,AO52)</f>
        <v>5.78</v>
      </c>
      <c r="AP20" s="54">
        <f>SUM(AP21,AP39,AP52)</f>
        <v>5.831</v>
      </c>
      <c r="AQ20" s="55">
        <f aca="true" t="shared" si="41" ref="AQ20:AQ23">(AP20-AO20)/AO20*100</f>
        <v>0.8823529411764732</v>
      </c>
      <c r="AR20" s="225">
        <f>SUM(AR22,AR32,AR39,AR52)</f>
        <v>239.6549</v>
      </c>
      <c r="AS20" s="56">
        <f>SUM(AS22,AS32,AS39,AS52)</f>
        <v>235.25039999999998</v>
      </c>
      <c r="AT20" s="55">
        <f aca="true" t="shared" si="42" ref="AT20:AT41">(AS20-AR20)/AR20*100</f>
        <v>-1.8378510099313694</v>
      </c>
    </row>
    <row r="21" spans="1:47" s="170" customFormat="1" ht="12.75">
      <c r="A21" s="147" t="s">
        <v>161</v>
      </c>
      <c r="B21" s="192">
        <f>B22+B32</f>
        <v>0</v>
      </c>
      <c r="C21" s="54">
        <f>C22+C32</f>
        <v>0</v>
      </c>
      <c r="D21" s="55"/>
      <c r="E21" s="54">
        <f>E22+E32</f>
        <v>0</v>
      </c>
      <c r="F21" s="54">
        <f>F22+F32</f>
        <v>0</v>
      </c>
      <c r="G21" s="55"/>
      <c r="H21" s="54">
        <f>H22+H32</f>
        <v>6.551</v>
      </c>
      <c r="I21" s="54">
        <f>I22+I32</f>
        <v>6.849</v>
      </c>
      <c r="J21" s="55">
        <f t="shared" si="30"/>
        <v>4.548923828423142</v>
      </c>
      <c r="K21" s="54">
        <f>K22+K32</f>
        <v>0.612</v>
      </c>
      <c r="L21" s="54">
        <f>L22+L32</f>
        <v>0.7130000000000001</v>
      </c>
      <c r="M21" s="55">
        <f t="shared" si="31"/>
        <v>16.503267973856225</v>
      </c>
      <c r="N21" s="54">
        <f>N22+N32</f>
        <v>0.463</v>
      </c>
      <c r="O21" s="54">
        <f>O22+O32</f>
        <v>0.463</v>
      </c>
      <c r="P21" s="55">
        <f t="shared" si="32"/>
        <v>0</v>
      </c>
      <c r="Q21" s="54">
        <f>Q22+Q32</f>
        <v>0.697</v>
      </c>
      <c r="R21" s="54">
        <f>R22+R32</f>
        <v>0.603</v>
      </c>
      <c r="S21" s="55">
        <f t="shared" si="33"/>
        <v>-13.486370157819222</v>
      </c>
      <c r="T21" s="54">
        <f>T22+T32</f>
        <v>0.42200000000000004</v>
      </c>
      <c r="U21" s="54">
        <f>U22+U32</f>
        <v>0.406</v>
      </c>
      <c r="V21" s="55">
        <f t="shared" si="34"/>
        <v>-3.7914691943127994</v>
      </c>
      <c r="W21" s="54">
        <f>W22+W32</f>
        <v>28.115</v>
      </c>
      <c r="X21" s="54">
        <f>X22+X32</f>
        <v>25.516000000000002</v>
      </c>
      <c r="Y21" s="55">
        <f t="shared" si="35"/>
        <v>-9.244175706918003</v>
      </c>
      <c r="Z21" s="54">
        <f>Z22+Z32</f>
        <v>15.308</v>
      </c>
      <c r="AA21" s="54">
        <f>AA22+AA32</f>
        <v>15.15</v>
      </c>
      <c r="AB21" s="55">
        <f t="shared" si="36"/>
        <v>-1.0321400574862782</v>
      </c>
      <c r="AC21" s="54">
        <f>AC22+AC32</f>
        <v>5.322</v>
      </c>
      <c r="AD21" s="54">
        <f>AD22+AD32</f>
        <v>5.844</v>
      </c>
      <c r="AE21" s="55">
        <f t="shared" si="37"/>
        <v>9.808342728297637</v>
      </c>
      <c r="AF21" s="54">
        <f>AF22+AF32</f>
        <v>8.475</v>
      </c>
      <c r="AG21" s="54">
        <f>AG22+AG32</f>
        <v>9.142</v>
      </c>
      <c r="AH21" s="55">
        <f t="shared" si="38"/>
        <v>7.870206489675515</v>
      </c>
      <c r="AI21" s="54">
        <f>AI22+AI32</f>
        <v>0.268</v>
      </c>
      <c r="AJ21" s="54">
        <f>AJ22+AJ32</f>
        <v>0.268</v>
      </c>
      <c r="AK21" s="55">
        <f t="shared" si="39"/>
        <v>0</v>
      </c>
      <c r="AL21" s="54">
        <f>AL22+AL32</f>
        <v>19.837999999999997</v>
      </c>
      <c r="AM21" s="54">
        <f>AM22+AM32</f>
        <v>18.721999999999998</v>
      </c>
      <c r="AN21" s="55">
        <f t="shared" si="40"/>
        <v>-5.625567093457001</v>
      </c>
      <c r="AO21" s="54">
        <f>AO22+AO32</f>
        <v>2.934</v>
      </c>
      <c r="AP21" s="54">
        <f>AP22+AP32</f>
        <v>3.003</v>
      </c>
      <c r="AQ21" s="55">
        <f t="shared" si="41"/>
        <v>2.3517382413087917</v>
      </c>
      <c r="AR21" s="192">
        <f aca="true" t="shared" si="43" ref="AR21:AS68">B21+E21+H21+K21+N21+Q21+T21+W21+Z21+AC21+AF21+AI21+AL21+AO21</f>
        <v>89.005</v>
      </c>
      <c r="AS21" s="54">
        <f t="shared" si="43"/>
        <v>86.679</v>
      </c>
      <c r="AT21" s="55">
        <f t="shared" si="42"/>
        <v>-2.6133363294196883</v>
      </c>
      <c r="AU21" s="173"/>
    </row>
    <row r="22" spans="1:47" s="170" customFormat="1" ht="12.75">
      <c r="A22" s="147" t="s">
        <v>171</v>
      </c>
      <c r="B22" s="192">
        <f>SUM(B23:B31)</f>
        <v>0</v>
      </c>
      <c r="C22" s="54">
        <f>SUM(C23:C31)</f>
        <v>0</v>
      </c>
      <c r="D22" s="55"/>
      <c r="E22" s="54">
        <f>SUM(E23:E31)</f>
        <v>0</v>
      </c>
      <c r="F22" s="54">
        <f>SUM(F23:F31)</f>
        <v>0</v>
      </c>
      <c r="G22" s="55"/>
      <c r="H22" s="54">
        <f>SUM(H23:H31)</f>
        <v>6.551</v>
      </c>
      <c r="I22" s="54">
        <f>SUM(I23:I31)</f>
        <v>6.849</v>
      </c>
      <c r="J22" s="55">
        <f t="shared" si="30"/>
        <v>4.548923828423142</v>
      </c>
      <c r="K22" s="54">
        <f>SUM(K23:K31)</f>
        <v>0.612</v>
      </c>
      <c r="L22" s="54">
        <f>SUM(L23:L31)</f>
        <v>0.7130000000000001</v>
      </c>
      <c r="M22" s="55">
        <f t="shared" si="31"/>
        <v>16.503267973856225</v>
      </c>
      <c r="N22" s="54">
        <f>SUM(N23:N31)</f>
        <v>0.463</v>
      </c>
      <c r="O22" s="54">
        <f>SUM(O23:O31)</f>
        <v>0.463</v>
      </c>
      <c r="P22" s="55">
        <f t="shared" si="32"/>
        <v>0</v>
      </c>
      <c r="Q22" s="59">
        <f>SUM(Q23:Q31)</f>
        <v>0.697</v>
      </c>
      <c r="R22" s="59">
        <f>SUM(R23:R31)</f>
        <v>0.603</v>
      </c>
      <c r="S22" s="55">
        <f t="shared" si="33"/>
        <v>-13.486370157819222</v>
      </c>
      <c r="T22" s="54">
        <f>SUM(T23:T31)</f>
        <v>0.335</v>
      </c>
      <c r="U22" s="54">
        <f>SUM(U23:U31)</f>
        <v>0.328</v>
      </c>
      <c r="V22" s="55">
        <f t="shared" si="34"/>
        <v>-2.0895522388059717</v>
      </c>
      <c r="W22" s="54">
        <f>SUM(W23:W31)</f>
        <v>25.63</v>
      </c>
      <c r="X22" s="54">
        <f>SUM(X23:X31)</f>
        <v>23.245</v>
      </c>
      <c r="Y22" s="55">
        <f t="shared" si="35"/>
        <v>-9.305501365587194</v>
      </c>
      <c r="Z22" s="54">
        <f>SUM(Z23:Z31)</f>
        <v>15.306</v>
      </c>
      <c r="AA22" s="54">
        <f>SUM(AA23:AA31)</f>
        <v>15.148</v>
      </c>
      <c r="AB22" s="55">
        <f t="shared" si="36"/>
        <v>-1.0322749248660623</v>
      </c>
      <c r="AC22" s="54">
        <f>SUM(AC23:AC31)</f>
        <v>3.5909999999999997</v>
      </c>
      <c r="AD22" s="54">
        <f>SUM(AD23:AD31)</f>
        <v>4.096</v>
      </c>
      <c r="AE22" s="55">
        <f t="shared" si="37"/>
        <v>14.062935115566704</v>
      </c>
      <c r="AF22" s="54">
        <f>SUM(AF23:AF31)</f>
        <v>8.136</v>
      </c>
      <c r="AG22" s="54">
        <f>SUM(AG23:AG31)</f>
        <v>8.7</v>
      </c>
      <c r="AH22" s="55">
        <f t="shared" si="38"/>
        <v>6.9321533923303855</v>
      </c>
      <c r="AI22" s="54">
        <f>SUM(AI23:AI31)</f>
        <v>0.268</v>
      </c>
      <c r="AJ22" s="54">
        <f>SUM(AJ23:AJ31)</f>
        <v>0.268</v>
      </c>
      <c r="AK22" s="55">
        <f t="shared" si="39"/>
        <v>0</v>
      </c>
      <c r="AL22" s="54">
        <f>SUM(AL23:AL31)</f>
        <v>13.672999999999998</v>
      </c>
      <c r="AM22" s="54">
        <f>SUM(AM23:AM31)</f>
        <v>12.072</v>
      </c>
      <c r="AN22" s="55">
        <f t="shared" si="40"/>
        <v>-11.709207928033345</v>
      </c>
      <c r="AO22" s="54">
        <f>SUM(AO23:AO31)</f>
        <v>0.8809999999999999</v>
      </c>
      <c r="AP22" s="54">
        <f>SUM(AP23:AP31)</f>
        <v>1.03</v>
      </c>
      <c r="AQ22" s="55">
        <f t="shared" si="41"/>
        <v>16.91259931895575</v>
      </c>
      <c r="AR22" s="192">
        <f t="shared" si="43"/>
        <v>76.143</v>
      </c>
      <c r="AS22" s="54">
        <f t="shared" si="43"/>
        <v>73.51500000000001</v>
      </c>
      <c r="AT22" s="55">
        <f t="shared" si="42"/>
        <v>-3.4514006540325255</v>
      </c>
      <c r="AU22" s="173"/>
    </row>
    <row r="23" spans="1:46" ht="12.75">
      <c r="A23" s="169" t="s">
        <v>172</v>
      </c>
      <c r="B23" s="194"/>
      <c r="C23" s="136"/>
      <c r="D23" s="55"/>
      <c r="E23" s="61"/>
      <c r="F23" s="136"/>
      <c r="G23" s="55"/>
      <c r="H23" s="61"/>
      <c r="I23" s="136"/>
      <c r="J23" s="58"/>
      <c r="K23" s="61"/>
      <c r="L23" s="136"/>
      <c r="M23" s="58"/>
      <c r="N23" s="61">
        <v>0.002</v>
      </c>
      <c r="O23" s="235">
        <v>0.002</v>
      </c>
      <c r="P23" s="58">
        <f t="shared" si="32"/>
        <v>0</v>
      </c>
      <c r="Q23" s="62"/>
      <c r="R23" s="139"/>
      <c r="S23" s="58"/>
      <c r="T23" s="61">
        <v>0.002</v>
      </c>
      <c r="U23" s="235">
        <v>0.002</v>
      </c>
      <c r="V23" s="58">
        <f t="shared" si="34"/>
        <v>0</v>
      </c>
      <c r="W23" s="61">
        <v>0.767</v>
      </c>
      <c r="X23" s="235">
        <v>0.89</v>
      </c>
      <c r="Y23" s="58">
        <f t="shared" si="35"/>
        <v>16.03650586701434</v>
      </c>
      <c r="Z23" s="61">
        <v>11.883</v>
      </c>
      <c r="AA23" s="235">
        <v>11.883</v>
      </c>
      <c r="AB23" s="58">
        <f t="shared" si="36"/>
        <v>0</v>
      </c>
      <c r="AC23" s="61">
        <v>3.522</v>
      </c>
      <c r="AD23" s="235">
        <v>1.93</v>
      </c>
      <c r="AE23" s="58">
        <f t="shared" si="37"/>
        <v>-45.20159000567859</v>
      </c>
      <c r="AF23" s="61">
        <v>0.001</v>
      </c>
      <c r="AG23" s="235">
        <v>0.001</v>
      </c>
      <c r="AH23" s="58">
        <f t="shared" si="38"/>
        <v>0</v>
      </c>
      <c r="AI23" s="57"/>
      <c r="AJ23" s="135"/>
      <c r="AK23" s="58"/>
      <c r="AL23" s="57">
        <v>0.133</v>
      </c>
      <c r="AM23" s="235">
        <v>0.005</v>
      </c>
      <c r="AN23" s="58">
        <f t="shared" si="40"/>
        <v>-96.2406015037594</v>
      </c>
      <c r="AO23" s="57">
        <v>0.001</v>
      </c>
      <c r="AP23" s="235">
        <v>0.15</v>
      </c>
      <c r="AQ23" s="58">
        <f t="shared" si="41"/>
        <v>14900</v>
      </c>
      <c r="AR23" s="227">
        <f t="shared" si="43"/>
        <v>16.311</v>
      </c>
      <c r="AS23" s="240">
        <f t="shared" si="43"/>
        <v>14.863</v>
      </c>
      <c r="AT23" s="55">
        <f t="shared" si="42"/>
        <v>-8.87744466924162</v>
      </c>
    </row>
    <row r="24" spans="1:46" ht="12.75">
      <c r="A24" s="169" t="s">
        <v>250</v>
      </c>
      <c r="B24" s="194"/>
      <c r="C24" s="136"/>
      <c r="D24" s="55"/>
      <c r="E24" s="61"/>
      <c r="F24" s="136"/>
      <c r="G24" s="55"/>
      <c r="H24" s="61">
        <v>4.637</v>
      </c>
      <c r="I24" s="235">
        <v>4.5</v>
      </c>
      <c r="J24" s="58">
        <f>(I24-H24)/H24*100</f>
        <v>-2.9544964416648605</v>
      </c>
      <c r="K24" s="61">
        <v>0.001</v>
      </c>
      <c r="L24" s="235">
        <v>0.001</v>
      </c>
      <c r="M24" s="58">
        <f aca="true" t="shared" si="44" ref="M24:M25">(L24-K24)/K24*100</f>
        <v>0</v>
      </c>
      <c r="N24" s="61"/>
      <c r="O24" s="141"/>
      <c r="P24" s="58"/>
      <c r="Q24" s="61"/>
      <c r="R24" s="136"/>
      <c r="S24" s="58"/>
      <c r="T24" s="61"/>
      <c r="U24" s="141"/>
      <c r="V24" s="58"/>
      <c r="W24" s="61">
        <v>0.655</v>
      </c>
      <c r="X24" s="235">
        <v>0.656</v>
      </c>
      <c r="Y24" s="58">
        <f t="shared" si="35"/>
        <v>0.15267175572519096</v>
      </c>
      <c r="Z24" s="61">
        <v>2.916</v>
      </c>
      <c r="AA24" s="235">
        <v>2.449</v>
      </c>
      <c r="AB24" s="58">
        <f t="shared" si="36"/>
        <v>-16.015089163237313</v>
      </c>
      <c r="AC24" s="133"/>
      <c r="AD24" s="141"/>
      <c r="AE24" s="58"/>
      <c r="AF24" s="61">
        <v>0.13</v>
      </c>
      <c r="AG24" s="235">
        <v>0.13</v>
      </c>
      <c r="AH24" s="58">
        <f t="shared" si="38"/>
        <v>0</v>
      </c>
      <c r="AI24" s="61"/>
      <c r="AJ24" s="136"/>
      <c r="AK24" s="58"/>
      <c r="AL24" s="57">
        <v>0.479</v>
      </c>
      <c r="AM24" s="235">
        <v>0.005</v>
      </c>
      <c r="AN24" s="58">
        <f t="shared" si="40"/>
        <v>-98.95615866388309</v>
      </c>
      <c r="AO24" s="61"/>
      <c r="AP24" s="141"/>
      <c r="AQ24" s="58"/>
      <c r="AR24" s="227">
        <f aca="true" t="shared" si="45" ref="AR24:AR31">B24+E24+H24+K24+N24+Q24+T24+W24+Z24+AC24+AF24+AI24+AL24+AO24</f>
        <v>8.818</v>
      </c>
      <c r="AS24" s="240">
        <f aca="true" t="shared" si="46" ref="AS24:AS31">C24+F24+I24+L24+O24+R24+U24+X24+AA24+AD24+AG24+AJ24+AM24+AP24</f>
        <v>7.741</v>
      </c>
      <c r="AT24" s="55">
        <f t="shared" si="42"/>
        <v>-12.213653889770923</v>
      </c>
    </row>
    <row r="25" spans="1:46" ht="12.75">
      <c r="A25" s="169" t="s">
        <v>174</v>
      </c>
      <c r="B25" s="194"/>
      <c r="C25" s="136"/>
      <c r="D25" s="55"/>
      <c r="E25" s="61"/>
      <c r="F25" s="136"/>
      <c r="G25" s="55"/>
      <c r="H25" s="61"/>
      <c r="I25" s="141"/>
      <c r="J25" s="58"/>
      <c r="K25" s="61">
        <v>0.01</v>
      </c>
      <c r="L25" s="235">
        <v>0.01</v>
      </c>
      <c r="M25" s="58">
        <f t="shared" si="44"/>
        <v>0</v>
      </c>
      <c r="N25" s="61"/>
      <c r="O25" s="141"/>
      <c r="P25" s="58"/>
      <c r="Q25" s="61"/>
      <c r="R25" s="136"/>
      <c r="S25" s="58"/>
      <c r="T25" s="61">
        <v>0.26</v>
      </c>
      <c r="U25" s="235">
        <v>0.2</v>
      </c>
      <c r="V25" s="58">
        <f aca="true" t="shared" si="47" ref="V25:V26">(U25-T25)/T25*100</f>
        <v>-23.076923076923077</v>
      </c>
      <c r="W25" s="61">
        <v>0.13</v>
      </c>
      <c r="X25" s="235">
        <v>0.135</v>
      </c>
      <c r="Y25" s="58"/>
      <c r="Z25" s="61">
        <v>0.001</v>
      </c>
      <c r="AA25" s="235">
        <v>0.001</v>
      </c>
      <c r="AB25" s="58">
        <f t="shared" si="36"/>
        <v>0</v>
      </c>
      <c r="AC25" s="133"/>
      <c r="AD25" s="141"/>
      <c r="AE25" s="58"/>
      <c r="AF25" s="61">
        <v>0.35</v>
      </c>
      <c r="AG25" s="235">
        <v>0.35</v>
      </c>
      <c r="AH25" s="58">
        <f t="shared" si="38"/>
        <v>0</v>
      </c>
      <c r="AI25" s="61"/>
      <c r="AJ25" s="136"/>
      <c r="AK25" s="58"/>
      <c r="AL25" s="57">
        <v>0.172</v>
      </c>
      <c r="AM25" s="235">
        <v>0.172</v>
      </c>
      <c r="AN25" s="58">
        <f t="shared" si="40"/>
        <v>0</v>
      </c>
      <c r="AO25" s="61"/>
      <c r="AP25" s="141"/>
      <c r="AQ25" s="58"/>
      <c r="AR25" s="227">
        <f t="shared" si="45"/>
        <v>0.923</v>
      </c>
      <c r="AS25" s="240">
        <f t="shared" si="46"/>
        <v>0.8679999999999999</v>
      </c>
      <c r="AT25" s="55">
        <f t="shared" si="42"/>
        <v>-5.958829902491891</v>
      </c>
    </row>
    <row r="26" spans="1:46" ht="12.75">
      <c r="A26" s="169" t="s">
        <v>173</v>
      </c>
      <c r="B26" s="194"/>
      <c r="C26" s="136"/>
      <c r="D26" s="55"/>
      <c r="E26" s="61"/>
      <c r="F26" s="136"/>
      <c r="G26" s="55"/>
      <c r="H26" s="61"/>
      <c r="I26" s="141"/>
      <c r="J26" s="58"/>
      <c r="K26" s="61"/>
      <c r="L26" s="141"/>
      <c r="M26" s="58"/>
      <c r="N26" s="61"/>
      <c r="O26" s="141"/>
      <c r="P26" s="58"/>
      <c r="Q26" s="62">
        <v>0.697</v>
      </c>
      <c r="R26" s="235">
        <v>0.603</v>
      </c>
      <c r="S26" s="58">
        <f aca="true" t="shared" si="48" ref="S26">(R26-Q26)/Q26*100</f>
        <v>-13.486370157819222</v>
      </c>
      <c r="T26" s="61">
        <v>0.072</v>
      </c>
      <c r="U26" s="235">
        <v>0.125</v>
      </c>
      <c r="V26" s="58">
        <f t="shared" si="47"/>
        <v>73.61111111111113</v>
      </c>
      <c r="W26" s="61">
        <v>1.802</v>
      </c>
      <c r="X26" s="235">
        <v>1.62</v>
      </c>
      <c r="Y26" s="58">
        <f aca="true" t="shared" si="49" ref="Y26:Y27">(X26-W26)/W26*100</f>
        <v>-10.099889012208653</v>
      </c>
      <c r="Z26" s="61">
        <v>0.304</v>
      </c>
      <c r="AA26" s="235">
        <v>0.304</v>
      </c>
      <c r="AB26" s="58">
        <f t="shared" si="36"/>
        <v>0</v>
      </c>
      <c r="AC26" s="133"/>
      <c r="AD26" s="141"/>
      <c r="AE26" s="58"/>
      <c r="AF26" s="61">
        <v>0.002</v>
      </c>
      <c r="AG26" s="235">
        <v>0.002</v>
      </c>
      <c r="AH26" s="58">
        <f t="shared" si="38"/>
        <v>0</v>
      </c>
      <c r="AI26" s="57">
        <v>0.198</v>
      </c>
      <c r="AJ26" s="235">
        <v>0.198</v>
      </c>
      <c r="AK26" s="58">
        <f aca="true" t="shared" si="50" ref="AK26:AK27">(AJ26-AI26)/AI26*100</f>
        <v>0</v>
      </c>
      <c r="AL26" s="61"/>
      <c r="AM26" s="141"/>
      <c r="AN26" s="58"/>
      <c r="AO26" s="61"/>
      <c r="AP26" s="141"/>
      <c r="AQ26" s="58"/>
      <c r="AR26" s="227">
        <f t="shared" si="45"/>
        <v>3.0749999999999993</v>
      </c>
      <c r="AS26" s="240">
        <f t="shared" si="46"/>
        <v>2.8519999999999994</v>
      </c>
      <c r="AT26" s="55">
        <f t="shared" si="42"/>
        <v>-7.2520325203252005</v>
      </c>
    </row>
    <row r="27" spans="1:46" ht="12.75">
      <c r="A27" s="169" t="s">
        <v>158</v>
      </c>
      <c r="B27" s="194"/>
      <c r="C27" s="136"/>
      <c r="D27" s="55"/>
      <c r="E27" s="61"/>
      <c r="F27" s="136"/>
      <c r="G27" s="55"/>
      <c r="H27" s="61">
        <v>1.668</v>
      </c>
      <c r="I27" s="235">
        <v>2</v>
      </c>
      <c r="J27" s="58">
        <f>(I27-H27)/H27*100</f>
        <v>19.904076738609117</v>
      </c>
      <c r="K27" s="61">
        <v>0.431</v>
      </c>
      <c r="L27" s="235">
        <v>0.514</v>
      </c>
      <c r="M27" s="58">
        <f aca="true" t="shared" si="51" ref="M27">(L27-K27)/K27*100</f>
        <v>19.257540603248263</v>
      </c>
      <c r="N27" s="61">
        <v>0.001</v>
      </c>
      <c r="O27" s="235">
        <v>0.001</v>
      </c>
      <c r="P27" s="58">
        <f aca="true" t="shared" si="52" ref="P27">(O27-N27)/N27*100</f>
        <v>0</v>
      </c>
      <c r="Q27" s="61"/>
      <c r="R27" s="136"/>
      <c r="S27" s="58"/>
      <c r="T27" s="61"/>
      <c r="U27" s="141"/>
      <c r="V27" s="58"/>
      <c r="W27" s="61">
        <v>20.4</v>
      </c>
      <c r="X27" s="235">
        <v>18.534</v>
      </c>
      <c r="Y27" s="58">
        <f t="shared" si="49"/>
        <v>-9.147058823529411</v>
      </c>
      <c r="Z27" s="61">
        <v>0.2</v>
      </c>
      <c r="AA27" s="235">
        <v>0.195</v>
      </c>
      <c r="AB27" s="58">
        <f t="shared" si="36"/>
        <v>-2.500000000000002</v>
      </c>
      <c r="AC27" s="133"/>
      <c r="AD27" s="141"/>
      <c r="AE27" s="58"/>
      <c r="AF27" s="61">
        <v>2.272</v>
      </c>
      <c r="AG27" s="235">
        <v>3.226</v>
      </c>
      <c r="AH27" s="58">
        <f t="shared" si="38"/>
        <v>41.989436619718326</v>
      </c>
      <c r="AI27" s="61">
        <v>0.003</v>
      </c>
      <c r="AJ27" s="235">
        <v>0.003</v>
      </c>
      <c r="AK27" s="58">
        <f t="shared" si="50"/>
        <v>0</v>
      </c>
      <c r="AL27" s="57">
        <v>5.71</v>
      </c>
      <c r="AM27" s="235">
        <v>5.18</v>
      </c>
      <c r="AN27" s="58">
        <f aca="true" t="shared" si="53" ref="AN27:AN28">(AM27-AL27)/AL27*100</f>
        <v>-9.281961471103333</v>
      </c>
      <c r="AO27" s="61">
        <v>0.5</v>
      </c>
      <c r="AP27" s="234">
        <v>0.5</v>
      </c>
      <c r="AQ27" s="58">
        <f aca="true" t="shared" si="54" ref="AQ27:AQ28">(AP27-AO27)/AO27*100</f>
        <v>0</v>
      </c>
      <c r="AR27" s="227">
        <f t="shared" si="45"/>
        <v>31.185</v>
      </c>
      <c r="AS27" s="240">
        <f t="shared" si="46"/>
        <v>30.153</v>
      </c>
      <c r="AT27" s="55">
        <f t="shared" si="42"/>
        <v>-3.30928330928331</v>
      </c>
    </row>
    <row r="28" spans="1:46" ht="12.75">
      <c r="A28" s="169" t="s">
        <v>185</v>
      </c>
      <c r="B28" s="194"/>
      <c r="C28" s="136"/>
      <c r="D28" s="55"/>
      <c r="E28" s="61"/>
      <c r="F28" s="136"/>
      <c r="G28" s="55"/>
      <c r="H28" s="61"/>
      <c r="I28" s="141"/>
      <c r="J28" s="58"/>
      <c r="K28" s="61"/>
      <c r="L28" s="141"/>
      <c r="M28" s="58"/>
      <c r="N28" s="61"/>
      <c r="O28" s="141"/>
      <c r="P28" s="58"/>
      <c r="Q28" s="61"/>
      <c r="R28" s="136"/>
      <c r="S28" s="58"/>
      <c r="T28" s="61"/>
      <c r="U28" s="141"/>
      <c r="V28" s="58"/>
      <c r="W28" s="61"/>
      <c r="X28" s="141"/>
      <c r="Y28" s="58"/>
      <c r="Z28" s="61"/>
      <c r="AA28" s="141"/>
      <c r="AB28" s="58"/>
      <c r="AC28" s="133"/>
      <c r="AD28" s="141"/>
      <c r="AE28" s="58"/>
      <c r="AF28" s="61"/>
      <c r="AG28" s="141"/>
      <c r="AH28" s="58"/>
      <c r="AI28" s="61"/>
      <c r="AJ28" s="141"/>
      <c r="AK28" s="58"/>
      <c r="AL28" s="57">
        <v>6.81</v>
      </c>
      <c r="AM28" s="235">
        <v>6.34</v>
      </c>
      <c r="AN28" s="58">
        <f t="shared" si="53"/>
        <v>-6.901615271659321</v>
      </c>
      <c r="AO28" s="61">
        <v>0.3</v>
      </c>
      <c r="AP28" s="235">
        <v>0.3</v>
      </c>
      <c r="AQ28" s="58">
        <f t="shared" si="54"/>
        <v>0</v>
      </c>
      <c r="AR28" s="227">
        <f t="shared" si="45"/>
        <v>7.109999999999999</v>
      </c>
      <c r="AS28" s="240">
        <f t="shared" si="46"/>
        <v>6.64</v>
      </c>
      <c r="AT28" s="55">
        <f t="shared" si="42"/>
        <v>-6.610407876230657</v>
      </c>
    </row>
    <row r="29" spans="1:46" ht="12.75">
      <c r="A29" s="169" t="s">
        <v>176</v>
      </c>
      <c r="B29" s="194"/>
      <c r="C29" s="136"/>
      <c r="D29" s="55"/>
      <c r="E29" s="61"/>
      <c r="F29" s="136"/>
      <c r="G29" s="55"/>
      <c r="H29" s="61">
        <v>0.246</v>
      </c>
      <c r="I29" s="235">
        <v>0.349</v>
      </c>
      <c r="J29" s="58">
        <f>(I29-H29)/H29*100</f>
        <v>41.86991869918699</v>
      </c>
      <c r="K29" s="61">
        <v>0.17</v>
      </c>
      <c r="L29" s="235">
        <v>0.188</v>
      </c>
      <c r="M29" s="58">
        <f aca="true" t="shared" si="55" ref="M29">(L29-K29)/K29*100</f>
        <v>10.58823529411764</v>
      </c>
      <c r="N29" s="61">
        <v>0.46</v>
      </c>
      <c r="O29" s="235">
        <v>0.46</v>
      </c>
      <c r="P29" s="58">
        <f aca="true" t="shared" si="56" ref="P29">(O29-N29)/N29*100</f>
        <v>0</v>
      </c>
      <c r="Q29" s="61"/>
      <c r="R29" s="136"/>
      <c r="S29" s="58"/>
      <c r="T29" s="61"/>
      <c r="U29" s="141"/>
      <c r="V29" s="58"/>
      <c r="W29" s="61"/>
      <c r="X29" s="141"/>
      <c r="Y29" s="58"/>
      <c r="Z29" s="61"/>
      <c r="AA29" s="141"/>
      <c r="AB29" s="58"/>
      <c r="AC29" s="61">
        <v>0.02</v>
      </c>
      <c r="AD29" s="235">
        <v>2.12</v>
      </c>
      <c r="AE29" s="58">
        <f aca="true" t="shared" si="57" ref="AE29:AE32">(AD29-AC29)/AC29*100</f>
        <v>10500</v>
      </c>
      <c r="AF29" s="61"/>
      <c r="AG29" s="141"/>
      <c r="AH29" s="58"/>
      <c r="AI29" s="61"/>
      <c r="AJ29" s="141"/>
      <c r="AK29" s="58"/>
      <c r="AL29" s="61"/>
      <c r="AM29" s="141"/>
      <c r="AN29" s="58"/>
      <c r="AO29" s="61"/>
      <c r="AP29" s="141"/>
      <c r="AQ29" s="58"/>
      <c r="AR29" s="227">
        <f t="shared" si="45"/>
        <v>0.8960000000000001</v>
      </c>
      <c r="AS29" s="240">
        <f t="shared" si="46"/>
        <v>3.117</v>
      </c>
      <c r="AT29" s="55">
        <f t="shared" si="42"/>
        <v>247.87946428571428</v>
      </c>
    </row>
    <row r="30" spans="1:46" ht="12.75">
      <c r="A30" s="169" t="s">
        <v>182</v>
      </c>
      <c r="B30" s="194"/>
      <c r="C30" s="136"/>
      <c r="D30" s="55"/>
      <c r="E30" s="61"/>
      <c r="F30" s="136"/>
      <c r="G30" s="55"/>
      <c r="H30" s="61"/>
      <c r="I30" s="136"/>
      <c r="J30" s="58"/>
      <c r="K30" s="61"/>
      <c r="L30" s="136"/>
      <c r="M30" s="58"/>
      <c r="N30" s="61"/>
      <c r="O30" s="136"/>
      <c r="P30" s="58"/>
      <c r="Q30" s="61"/>
      <c r="R30" s="136"/>
      <c r="S30" s="58"/>
      <c r="T30" s="61"/>
      <c r="U30" s="141"/>
      <c r="V30" s="58"/>
      <c r="W30" s="61">
        <v>1.876</v>
      </c>
      <c r="X30" s="235">
        <v>1.41</v>
      </c>
      <c r="Y30" s="58">
        <f aca="true" t="shared" si="58" ref="Y30">(X30-W30)/W30*100</f>
        <v>-24.84008528784648</v>
      </c>
      <c r="Z30" s="61">
        <v>0.002</v>
      </c>
      <c r="AA30" s="235">
        <v>0.316</v>
      </c>
      <c r="AB30" s="58">
        <f aca="true" t="shared" si="59" ref="AB30">(AA30-Z30)/Z30*100</f>
        <v>15700</v>
      </c>
      <c r="AC30" s="61">
        <v>0.001</v>
      </c>
      <c r="AD30" s="235">
        <v>0.001</v>
      </c>
      <c r="AE30" s="58">
        <f t="shared" si="57"/>
        <v>0</v>
      </c>
      <c r="AF30" s="61">
        <v>5.38</v>
      </c>
      <c r="AG30" s="235">
        <v>4.99</v>
      </c>
      <c r="AH30" s="58">
        <f aca="true" t="shared" si="60" ref="AH30">(AG30-AF30)/AF30*100</f>
        <v>-7.2490706319702545</v>
      </c>
      <c r="AI30" s="61">
        <v>0.067</v>
      </c>
      <c r="AJ30" s="235">
        <v>0.067</v>
      </c>
      <c r="AK30" s="58">
        <f aca="true" t="shared" si="61" ref="AK30">(AJ30-AI30)/AI30*100</f>
        <v>0</v>
      </c>
      <c r="AL30" s="61"/>
      <c r="AM30" s="141"/>
      <c r="AN30" s="58"/>
      <c r="AO30" s="61"/>
      <c r="AP30" s="141"/>
      <c r="AQ30" s="58"/>
      <c r="AR30" s="227">
        <f t="shared" si="45"/>
        <v>7.326</v>
      </c>
      <c r="AS30" s="240">
        <f t="shared" si="46"/>
        <v>6.784000000000001</v>
      </c>
      <c r="AT30" s="55">
        <f t="shared" si="42"/>
        <v>-7.398307398307384</v>
      </c>
    </row>
    <row r="31" spans="1:46" ht="12.75">
      <c r="A31" s="169" t="s">
        <v>175</v>
      </c>
      <c r="B31" s="194"/>
      <c r="C31" s="136"/>
      <c r="D31" s="55"/>
      <c r="E31" s="61"/>
      <c r="F31" s="136"/>
      <c r="G31" s="55"/>
      <c r="H31" s="61"/>
      <c r="I31" s="136"/>
      <c r="J31" s="58"/>
      <c r="K31" s="61"/>
      <c r="L31" s="136"/>
      <c r="M31" s="58"/>
      <c r="N31" s="61"/>
      <c r="O31" s="136"/>
      <c r="P31" s="58"/>
      <c r="Q31" s="168"/>
      <c r="R31" s="140"/>
      <c r="S31" s="58"/>
      <c r="T31" s="62">
        <v>0.001</v>
      </c>
      <c r="U31" s="235">
        <v>0.001</v>
      </c>
      <c r="V31" s="58">
        <f aca="true" t="shared" si="62" ref="V31:V32">(U31-T31)/T31*100</f>
        <v>0</v>
      </c>
      <c r="W31" s="61"/>
      <c r="X31" s="136"/>
      <c r="Y31" s="58"/>
      <c r="Z31" s="61"/>
      <c r="AA31" s="136"/>
      <c r="AB31" s="58"/>
      <c r="AC31" s="61">
        <v>0.048</v>
      </c>
      <c r="AD31" s="235">
        <v>0.045</v>
      </c>
      <c r="AE31" s="58">
        <f t="shared" si="57"/>
        <v>-6.250000000000005</v>
      </c>
      <c r="AF31" s="61">
        <v>0.001</v>
      </c>
      <c r="AG31" s="235">
        <v>0.001</v>
      </c>
      <c r="AH31" s="58"/>
      <c r="AI31" s="61"/>
      <c r="AJ31" s="136"/>
      <c r="AK31" s="58"/>
      <c r="AL31" s="57">
        <v>0.369</v>
      </c>
      <c r="AM31" s="235">
        <v>0.37</v>
      </c>
      <c r="AN31" s="58">
        <f aca="true" t="shared" si="63" ref="AN31:AN34">(AM31-AL31)/AL31*100</f>
        <v>0.2710027100271005</v>
      </c>
      <c r="AO31" s="61">
        <v>0.08</v>
      </c>
      <c r="AP31" s="235">
        <v>0.08</v>
      </c>
      <c r="AQ31" s="58">
        <f aca="true" t="shared" si="64" ref="AQ31:AQ34">(AP31-AO31)/AO31*100</f>
        <v>0</v>
      </c>
      <c r="AR31" s="227">
        <f t="shared" si="45"/>
        <v>0.499</v>
      </c>
      <c r="AS31" s="240">
        <f t="shared" si="46"/>
        <v>0.497</v>
      </c>
      <c r="AT31" s="55">
        <f t="shared" si="42"/>
        <v>-0.4008016032064131</v>
      </c>
    </row>
    <row r="32" spans="1:46" ht="12.75">
      <c r="A32" s="147" t="s">
        <v>178</v>
      </c>
      <c r="B32" s="192">
        <f>SUM(B33:B38)</f>
        <v>0</v>
      </c>
      <c r="C32" s="54">
        <f>SUM(C33:C38)</f>
        <v>0</v>
      </c>
      <c r="D32" s="55"/>
      <c r="E32" s="54">
        <f>SUM(E33:E38)</f>
        <v>0</v>
      </c>
      <c r="F32" s="54">
        <f>SUM(F33:F38)</f>
        <v>0</v>
      </c>
      <c r="G32" s="55"/>
      <c r="H32" s="54">
        <f>SUM(H33:H38)</f>
        <v>0</v>
      </c>
      <c r="I32" s="54">
        <f>SUM(I33:I38)</f>
        <v>0</v>
      </c>
      <c r="J32" s="55"/>
      <c r="K32" s="54">
        <f>SUM(K33:K38)</f>
        <v>0</v>
      </c>
      <c r="L32" s="54">
        <f>SUM(L33:L38)</f>
        <v>0</v>
      </c>
      <c r="M32" s="55"/>
      <c r="N32" s="54">
        <f>SUM(N33:N38)</f>
        <v>0</v>
      </c>
      <c r="O32" s="54">
        <f>SUM(O33:O38)</f>
        <v>0</v>
      </c>
      <c r="P32" s="55"/>
      <c r="Q32" s="54">
        <f>SUM(Q33:Q38)</f>
        <v>0</v>
      </c>
      <c r="R32" s="54">
        <f>SUM(R33:R38)</f>
        <v>0</v>
      </c>
      <c r="S32" s="55"/>
      <c r="T32" s="54">
        <f>SUM(T33:T38)</f>
        <v>0.087</v>
      </c>
      <c r="U32" s="54">
        <f>SUM(U33:U38)</f>
        <v>0.078</v>
      </c>
      <c r="V32" s="55">
        <f t="shared" si="62"/>
        <v>-10.344827586206891</v>
      </c>
      <c r="W32" s="54">
        <f>SUM(W33:W38)</f>
        <v>2.485</v>
      </c>
      <c r="X32" s="54">
        <f>SUM(X33:X38)</f>
        <v>2.271</v>
      </c>
      <c r="Y32" s="55">
        <f aca="true" t="shared" si="65" ref="Y32">(X32-W32)/W32*100</f>
        <v>-8.611670020120723</v>
      </c>
      <c r="Z32" s="54">
        <f>SUM(Z33:Z38)</f>
        <v>0.002</v>
      </c>
      <c r="AA32" s="54">
        <f>SUM(AA33:AA38)</f>
        <v>0.002</v>
      </c>
      <c r="AB32" s="55">
        <f aca="true" t="shared" si="66" ref="AB32">(AA32-Z32)/Z32*100</f>
        <v>0</v>
      </c>
      <c r="AC32" s="54">
        <f>SUM(AC33:AC38)</f>
        <v>1.731</v>
      </c>
      <c r="AD32" s="54">
        <f>SUM(AD33:AD38)</f>
        <v>1.748</v>
      </c>
      <c r="AE32" s="55">
        <f t="shared" si="57"/>
        <v>0.9820912767186541</v>
      </c>
      <c r="AF32" s="59">
        <f>SUM(AF33:AF38)</f>
        <v>0.339</v>
      </c>
      <c r="AG32" s="59">
        <f>SUM(AG33:AG38)</f>
        <v>0.442</v>
      </c>
      <c r="AH32" s="55">
        <f aca="true" t="shared" si="67" ref="AH32">(AG32-AF32)/AF32*100</f>
        <v>30.383480825958692</v>
      </c>
      <c r="AI32" s="54">
        <f>SUM(AI33:AI38)</f>
        <v>0</v>
      </c>
      <c r="AJ32" s="54">
        <f>SUM(AJ33:AJ38)</f>
        <v>0</v>
      </c>
      <c r="AK32" s="55"/>
      <c r="AL32" s="54">
        <f>SUM(AL33:AL38)</f>
        <v>6.164999999999999</v>
      </c>
      <c r="AM32" s="54">
        <f>SUM(AM33:AM38)</f>
        <v>6.6499999999999995</v>
      </c>
      <c r="AN32" s="55">
        <f t="shared" si="63"/>
        <v>7.866991078669917</v>
      </c>
      <c r="AO32" s="54">
        <f>SUM(AO33:AO38)</f>
        <v>2.0530000000000004</v>
      </c>
      <c r="AP32" s="54">
        <f>SUM(AP33:AP38)</f>
        <v>1.9729999999999999</v>
      </c>
      <c r="AQ32" s="55">
        <f t="shared" si="64"/>
        <v>-3.8967364831953484</v>
      </c>
      <c r="AR32" s="192">
        <f t="shared" si="43"/>
        <v>12.862</v>
      </c>
      <c r="AS32" s="54">
        <f t="shared" si="43"/>
        <v>13.163999999999998</v>
      </c>
      <c r="AT32" s="55">
        <f t="shared" si="42"/>
        <v>2.3480018659617308</v>
      </c>
    </row>
    <row r="33" spans="1:46" ht="12.75">
      <c r="A33" s="169" t="s">
        <v>186</v>
      </c>
      <c r="B33" s="193"/>
      <c r="C33" s="135"/>
      <c r="D33" s="55"/>
      <c r="E33" s="57"/>
      <c r="F33" s="135"/>
      <c r="G33" s="55"/>
      <c r="H33" s="61"/>
      <c r="I33" s="136"/>
      <c r="J33" s="55"/>
      <c r="K33" s="61"/>
      <c r="L33" s="136"/>
      <c r="M33" s="55"/>
      <c r="N33" s="61"/>
      <c r="O33" s="136"/>
      <c r="P33" s="55"/>
      <c r="Q33" s="61"/>
      <c r="R33" s="136"/>
      <c r="S33" s="55"/>
      <c r="T33" s="61"/>
      <c r="U33" s="136"/>
      <c r="V33" s="58"/>
      <c r="W33" s="63"/>
      <c r="X33" s="142"/>
      <c r="Y33" s="58"/>
      <c r="Z33" s="63"/>
      <c r="AA33" s="142"/>
      <c r="AB33" s="58"/>
      <c r="AC33" s="61"/>
      <c r="AD33" s="136"/>
      <c r="AE33" s="58"/>
      <c r="AF33" s="61"/>
      <c r="AG33" s="136"/>
      <c r="AH33" s="58"/>
      <c r="AI33" s="61"/>
      <c r="AJ33" s="136"/>
      <c r="AK33" s="55"/>
      <c r="AL33" s="57">
        <v>1.6</v>
      </c>
      <c r="AM33" s="235">
        <v>1.557</v>
      </c>
      <c r="AN33" s="58">
        <f t="shared" si="63"/>
        <v>-2.6875000000000093</v>
      </c>
      <c r="AO33" s="61">
        <v>0.714</v>
      </c>
      <c r="AP33" s="235">
        <v>0.688</v>
      </c>
      <c r="AQ33" s="58">
        <f t="shared" si="64"/>
        <v>-3.641456582633057</v>
      </c>
      <c r="AR33" s="227">
        <f t="shared" si="43"/>
        <v>2.314</v>
      </c>
      <c r="AS33" s="240">
        <f t="shared" si="43"/>
        <v>2.245</v>
      </c>
      <c r="AT33" s="55">
        <f t="shared" si="42"/>
        <v>-2.981849611063092</v>
      </c>
    </row>
    <row r="34" spans="1:46" ht="12.75">
      <c r="A34" s="169" t="s">
        <v>183</v>
      </c>
      <c r="B34" s="193"/>
      <c r="C34" s="135"/>
      <c r="D34" s="55"/>
      <c r="E34" s="57"/>
      <c r="F34" s="135"/>
      <c r="G34" s="55"/>
      <c r="H34" s="61"/>
      <c r="I34" s="136"/>
      <c r="J34" s="55"/>
      <c r="K34" s="61"/>
      <c r="L34" s="136"/>
      <c r="M34" s="55"/>
      <c r="N34" s="61"/>
      <c r="O34" s="136"/>
      <c r="P34" s="55"/>
      <c r="Q34" s="61"/>
      <c r="R34" s="136"/>
      <c r="S34" s="55"/>
      <c r="T34" s="61"/>
      <c r="U34" s="136"/>
      <c r="V34" s="58"/>
      <c r="W34" s="61">
        <v>2.485</v>
      </c>
      <c r="X34" s="235">
        <v>2.271</v>
      </c>
      <c r="Y34" s="58">
        <f aca="true" t="shared" si="68" ref="Y34">(X34-W34)/W34*100</f>
        <v>-8.611670020120723</v>
      </c>
      <c r="Z34" s="61">
        <v>0.001</v>
      </c>
      <c r="AA34" s="235">
        <v>0.001</v>
      </c>
      <c r="AB34" s="58">
        <f aca="true" t="shared" si="69" ref="AB34:AB35">(AA34-Z34)/Z34*100</f>
        <v>0</v>
      </c>
      <c r="AC34" s="61">
        <v>1.731</v>
      </c>
      <c r="AD34" s="235">
        <v>1.748</v>
      </c>
      <c r="AE34" s="58">
        <f aca="true" t="shared" si="70" ref="AE34">(AD34-AC34)/AC34*100</f>
        <v>0.9820912767186541</v>
      </c>
      <c r="AF34" s="61">
        <v>0.311</v>
      </c>
      <c r="AG34" s="235">
        <v>0.301</v>
      </c>
      <c r="AH34" s="58">
        <f aca="true" t="shared" si="71" ref="AH34">(AG34-AF34)/AF34*100</f>
        <v>-3.2154340836012887</v>
      </c>
      <c r="AI34" s="61"/>
      <c r="AJ34" s="136"/>
      <c r="AK34" s="55"/>
      <c r="AL34" s="57">
        <v>4.52</v>
      </c>
      <c r="AM34" s="235">
        <v>5.088</v>
      </c>
      <c r="AN34" s="58">
        <f t="shared" si="63"/>
        <v>12.56637168141594</v>
      </c>
      <c r="AO34" s="61">
        <v>1.3</v>
      </c>
      <c r="AP34" s="235">
        <v>1.246</v>
      </c>
      <c r="AQ34" s="58">
        <f t="shared" si="64"/>
        <v>-4.153846153846157</v>
      </c>
      <c r="AR34" s="227">
        <f aca="true" t="shared" si="72" ref="AR34:AR36">B34+E34+H34+K34+N34+Q34+T34+W34+Z34+AC34+AF34+AI34+AL34+AO34</f>
        <v>10.347999999999999</v>
      </c>
      <c r="AS34" s="240">
        <f aca="true" t="shared" si="73" ref="AS34:AS38">C34+F34+I34+L34+O34+R34+U34+X34+AA34+AD34+AG34+AJ34+AM34+AP34</f>
        <v>10.655</v>
      </c>
      <c r="AT34" s="55">
        <f t="shared" si="42"/>
        <v>2.966756861229227</v>
      </c>
    </row>
    <row r="35" spans="1:46" ht="12.75">
      <c r="A35" s="169" t="s">
        <v>184</v>
      </c>
      <c r="B35" s="193"/>
      <c r="C35" s="135"/>
      <c r="D35" s="55"/>
      <c r="E35" s="57"/>
      <c r="F35" s="135"/>
      <c r="G35" s="55"/>
      <c r="H35" s="61"/>
      <c r="I35" s="136"/>
      <c r="J35" s="55"/>
      <c r="K35" s="61"/>
      <c r="L35" s="136"/>
      <c r="M35" s="55"/>
      <c r="N35" s="61"/>
      <c r="O35" s="136"/>
      <c r="P35" s="55"/>
      <c r="Q35" s="61"/>
      <c r="R35" s="136"/>
      <c r="S35" s="55"/>
      <c r="T35" s="61"/>
      <c r="U35" s="136"/>
      <c r="V35" s="58"/>
      <c r="W35" s="61"/>
      <c r="X35" s="136"/>
      <c r="Y35" s="58"/>
      <c r="Z35" s="61">
        <v>0.001</v>
      </c>
      <c r="AA35" s="235">
        <v>0.001</v>
      </c>
      <c r="AB35" s="58">
        <f t="shared" si="69"/>
        <v>0</v>
      </c>
      <c r="AC35" s="61"/>
      <c r="AD35" s="136"/>
      <c r="AE35" s="58"/>
      <c r="AF35" s="61"/>
      <c r="AG35" s="141"/>
      <c r="AH35" s="58"/>
      <c r="AI35" s="61"/>
      <c r="AJ35" s="136"/>
      <c r="AK35" s="55"/>
      <c r="AL35" s="61"/>
      <c r="AM35" s="235"/>
      <c r="AN35" s="58"/>
      <c r="AO35" s="61"/>
      <c r="AP35" s="141"/>
      <c r="AQ35" s="58"/>
      <c r="AR35" s="227">
        <f t="shared" si="72"/>
        <v>0.001</v>
      </c>
      <c r="AS35" s="240">
        <f t="shared" si="73"/>
        <v>0.001</v>
      </c>
      <c r="AT35" s="55">
        <f t="shared" si="42"/>
        <v>0</v>
      </c>
    </row>
    <row r="36" spans="1:46" ht="12.75">
      <c r="A36" s="169" t="s">
        <v>177</v>
      </c>
      <c r="B36" s="193"/>
      <c r="C36" s="135"/>
      <c r="D36" s="55"/>
      <c r="E36" s="57"/>
      <c r="F36" s="135"/>
      <c r="G36" s="55"/>
      <c r="H36" s="61"/>
      <c r="I36" s="136"/>
      <c r="J36" s="55"/>
      <c r="K36" s="61"/>
      <c r="L36" s="136"/>
      <c r="M36" s="55"/>
      <c r="N36" s="61"/>
      <c r="O36" s="136"/>
      <c r="P36" s="55"/>
      <c r="Q36" s="61"/>
      <c r="R36" s="136"/>
      <c r="S36" s="55"/>
      <c r="T36" s="61">
        <v>0.087</v>
      </c>
      <c r="U36" s="235">
        <v>0.078</v>
      </c>
      <c r="V36" s="58">
        <f aca="true" t="shared" si="74" ref="V36">(U36-T36)/T36*100</f>
        <v>-10.344827586206891</v>
      </c>
      <c r="W36" s="61"/>
      <c r="X36" s="136"/>
      <c r="Y36" s="58"/>
      <c r="Z36" s="61"/>
      <c r="AA36" s="136"/>
      <c r="AB36" s="58"/>
      <c r="AC36" s="61"/>
      <c r="AD36" s="136"/>
      <c r="AE36" s="58"/>
      <c r="AF36" s="61">
        <v>0.028</v>
      </c>
      <c r="AG36" s="235">
        <v>0.028</v>
      </c>
      <c r="AH36" s="58">
        <f aca="true" t="shared" si="75" ref="AH36">(AG36-AF36)/AF36*100</f>
        <v>0</v>
      </c>
      <c r="AI36" s="61"/>
      <c r="AJ36" s="136"/>
      <c r="AK36" s="55"/>
      <c r="AL36" s="195">
        <v>0.002</v>
      </c>
      <c r="AM36" s="235">
        <v>0.002</v>
      </c>
      <c r="AN36" s="58">
        <f aca="true" t="shared" si="76" ref="AN36:AN39">(AM36-AL36)/AL36*100</f>
        <v>0</v>
      </c>
      <c r="AO36" s="61">
        <v>0.039</v>
      </c>
      <c r="AP36" s="235">
        <v>0.039</v>
      </c>
      <c r="AQ36" s="58">
        <f aca="true" t="shared" si="77" ref="AQ36">(AP36-AO36)/AO36*100</f>
        <v>0</v>
      </c>
      <c r="AR36" s="227">
        <f t="shared" si="72"/>
        <v>0.156</v>
      </c>
      <c r="AS36" s="240">
        <f t="shared" si="73"/>
        <v>0.147</v>
      </c>
      <c r="AT36" s="55">
        <f t="shared" si="42"/>
        <v>-5.7692307692307745</v>
      </c>
    </row>
    <row r="37" spans="1:46" ht="12.75">
      <c r="A37" s="169" t="s">
        <v>278</v>
      </c>
      <c r="B37" s="193"/>
      <c r="C37" s="135"/>
      <c r="D37" s="55"/>
      <c r="E37" s="57"/>
      <c r="F37" s="135"/>
      <c r="G37" s="55"/>
      <c r="H37" s="61"/>
      <c r="I37" s="136"/>
      <c r="J37" s="55"/>
      <c r="K37" s="61"/>
      <c r="L37" s="136"/>
      <c r="M37" s="55"/>
      <c r="N37" s="61"/>
      <c r="O37" s="136"/>
      <c r="P37" s="55"/>
      <c r="Q37" s="61"/>
      <c r="R37" s="136"/>
      <c r="S37" s="55"/>
      <c r="T37" s="61"/>
      <c r="U37" s="345"/>
      <c r="V37" s="58"/>
      <c r="W37" s="61"/>
      <c r="X37" s="136"/>
      <c r="Y37" s="58"/>
      <c r="Z37" s="61"/>
      <c r="AA37" s="136"/>
      <c r="AB37" s="58"/>
      <c r="AC37" s="61"/>
      <c r="AD37" s="136"/>
      <c r="AE37" s="58"/>
      <c r="AF37" s="61"/>
      <c r="AG37" s="345">
        <v>0.113</v>
      </c>
      <c r="AH37" s="58"/>
      <c r="AI37" s="61"/>
      <c r="AJ37" s="136"/>
      <c r="AK37" s="55"/>
      <c r="AL37" s="195"/>
      <c r="AM37" s="235"/>
      <c r="AN37" s="58"/>
      <c r="AO37" s="61"/>
      <c r="AP37" s="345"/>
      <c r="AQ37" s="58"/>
      <c r="AR37" s="227">
        <f>B37+E37+H37+K37+N37+Q37+T37+W37+Z37+AC37+AF37+AI37+AL37+AO37</f>
        <v>0</v>
      </c>
      <c r="AS37" s="240">
        <f t="shared" si="73"/>
        <v>0.113</v>
      </c>
      <c r="AT37" s="55"/>
    </row>
    <row r="38" spans="1:46" ht="12.75">
      <c r="A38" s="169" t="s">
        <v>235</v>
      </c>
      <c r="B38" s="193"/>
      <c r="C38" s="135"/>
      <c r="D38" s="55"/>
      <c r="E38" s="57"/>
      <c r="F38" s="135"/>
      <c r="G38" s="55"/>
      <c r="H38" s="61"/>
      <c r="I38" s="136"/>
      <c r="J38" s="55"/>
      <c r="K38" s="61"/>
      <c r="L38" s="136"/>
      <c r="M38" s="55"/>
      <c r="N38" s="61"/>
      <c r="O38" s="136"/>
      <c r="P38" s="55"/>
      <c r="Q38" s="61"/>
      <c r="R38" s="136"/>
      <c r="S38" s="55"/>
      <c r="T38" s="61"/>
      <c r="U38" s="136"/>
      <c r="V38" s="58"/>
      <c r="W38" s="61"/>
      <c r="X38" s="136"/>
      <c r="Y38" s="58"/>
      <c r="Z38" s="61"/>
      <c r="AA38" s="136"/>
      <c r="AB38" s="58"/>
      <c r="AC38" s="61"/>
      <c r="AD38" s="136"/>
      <c r="AE38" s="58"/>
      <c r="AF38" s="61"/>
      <c r="AG38" s="136"/>
      <c r="AH38" s="58"/>
      <c r="AI38" s="61"/>
      <c r="AJ38" s="136"/>
      <c r="AK38" s="55"/>
      <c r="AL38" s="61">
        <v>0.043</v>
      </c>
      <c r="AM38" s="235">
        <v>0.003</v>
      </c>
      <c r="AN38" s="58">
        <f t="shared" si="76"/>
        <v>-93.02325581395348</v>
      </c>
      <c r="AO38" s="61"/>
      <c r="AP38" s="141"/>
      <c r="AQ38" s="58"/>
      <c r="AR38" s="227">
        <f>B38+E38+H38+K38+N38+Q38+T38+W38+Z38+AC38+AF38+AI38+AL38+AO38</f>
        <v>0.043</v>
      </c>
      <c r="AS38" s="240">
        <f t="shared" si="73"/>
        <v>0.003</v>
      </c>
      <c r="AT38" s="55">
        <f t="shared" si="42"/>
        <v>-93.02325581395348</v>
      </c>
    </row>
    <row r="39" spans="1:47" s="170" customFormat="1" ht="12.75">
      <c r="A39" s="147" t="s">
        <v>160</v>
      </c>
      <c r="B39" s="192">
        <f>SUM(B40:B51)</f>
        <v>0</v>
      </c>
      <c r="C39" s="54">
        <f>SUM(C40:C51)</f>
        <v>0</v>
      </c>
      <c r="D39" s="55"/>
      <c r="E39" s="54">
        <f>SUM(E40:E51)</f>
        <v>0</v>
      </c>
      <c r="F39" s="54">
        <f>SUM(F40:F51)</f>
        <v>0</v>
      </c>
      <c r="G39" s="55"/>
      <c r="H39" s="54">
        <f>SUM(H40:H51)</f>
        <v>0</v>
      </c>
      <c r="I39" s="54">
        <f>SUM(I40:I51)</f>
        <v>0</v>
      </c>
      <c r="J39" s="55"/>
      <c r="K39" s="54">
        <f>SUM(K40:K51)</f>
        <v>0</v>
      </c>
      <c r="L39" s="54">
        <f>SUM(L40:L51)</f>
        <v>0</v>
      </c>
      <c r="M39" s="55"/>
      <c r="N39" s="54">
        <f>SUM(N40:N51)</f>
        <v>15</v>
      </c>
      <c r="O39" s="54">
        <f>SUM(O40:O51)</f>
        <v>15</v>
      </c>
      <c r="P39" s="55">
        <f aca="true" t="shared" si="78" ref="P39:P40">(O39-N39)/N39*100</f>
        <v>0</v>
      </c>
      <c r="Q39" s="54">
        <f>SUM(Q40:Q51)</f>
        <v>95.5</v>
      </c>
      <c r="R39" s="54">
        <f>SUM(R40:R51)</f>
        <v>94.5</v>
      </c>
      <c r="S39" s="55">
        <f aca="true" t="shared" si="79" ref="S39:S40">(R39-Q39)/Q39*100</f>
        <v>-1.0471204188481675</v>
      </c>
      <c r="T39" s="54">
        <f>SUM(T40:T51)</f>
        <v>10.603</v>
      </c>
      <c r="U39" s="54">
        <f>SUM(U40:U51)</f>
        <v>10.603</v>
      </c>
      <c r="V39" s="55">
        <f aca="true" t="shared" si="80" ref="V39:V41">(U39-T39)/T39*100</f>
        <v>0</v>
      </c>
      <c r="W39" s="54">
        <f>SUM(W40:W51)</f>
        <v>6.412</v>
      </c>
      <c r="X39" s="54">
        <f>SUM(X40:X51)</f>
        <v>5.545</v>
      </c>
      <c r="Y39" s="55">
        <f aca="true" t="shared" si="81" ref="Y39">(X39-W39)/W39*100</f>
        <v>-13.521522145976295</v>
      </c>
      <c r="Z39" s="54">
        <f>SUM(Z40:Z51)</f>
        <v>0.311</v>
      </c>
      <c r="AA39" s="54">
        <f>SUM(AA40:AA51)</f>
        <v>0.249</v>
      </c>
      <c r="AB39" s="55">
        <f aca="true" t="shared" si="82" ref="AB39">(AA39-Z39)/Z39*100</f>
        <v>-19.935691318327976</v>
      </c>
      <c r="AC39" s="54">
        <f>SUM(AC40:AC51)</f>
        <v>0.001</v>
      </c>
      <c r="AD39" s="54">
        <f>SUM(AD40:AD51)</f>
        <v>0.001</v>
      </c>
      <c r="AE39" s="55">
        <f aca="true" t="shared" si="83" ref="AE39">(AD39-AC39)/AC39*100</f>
        <v>0</v>
      </c>
      <c r="AF39" s="56">
        <f>SUM(AF40:AF51)</f>
        <v>1.0635</v>
      </c>
      <c r="AG39" s="56">
        <f>SUM(AG40:AG51)</f>
        <v>1.167</v>
      </c>
      <c r="AH39" s="55">
        <f aca="true" t="shared" si="84" ref="AH39">(AG39-AF39)/AF39*100</f>
        <v>9.732016925246842</v>
      </c>
      <c r="AI39" s="54">
        <f>SUM(AI40:AI51)</f>
        <v>0</v>
      </c>
      <c r="AJ39" s="54">
        <f>SUM(AJ40:AJ51)</f>
        <v>0</v>
      </c>
      <c r="AK39" s="55"/>
      <c r="AL39" s="54">
        <f>SUM(AL40:AL51)</f>
        <v>1.659</v>
      </c>
      <c r="AM39" s="54">
        <f>SUM(AM40:AM51)</f>
        <v>1.689</v>
      </c>
      <c r="AN39" s="55">
        <f t="shared" si="76"/>
        <v>1.808318264014468</v>
      </c>
      <c r="AO39" s="54">
        <f>SUM(AO40:AO51)</f>
        <v>0.928</v>
      </c>
      <c r="AP39" s="54">
        <f>SUM(AP40:AP51)</f>
        <v>0.928</v>
      </c>
      <c r="AQ39" s="55">
        <f aca="true" t="shared" si="85" ref="AQ39">(AP39-AO39)/AO39*100</f>
        <v>0</v>
      </c>
      <c r="AR39" s="185">
        <f t="shared" si="43"/>
        <v>131.4775</v>
      </c>
      <c r="AS39" s="64">
        <f t="shared" si="43"/>
        <v>129.682</v>
      </c>
      <c r="AT39" s="55">
        <f t="shared" si="42"/>
        <v>-1.3656329029681917</v>
      </c>
      <c r="AU39" s="173"/>
    </row>
    <row r="40" spans="1:46" ht="18.75">
      <c r="A40" s="169" t="s">
        <v>281</v>
      </c>
      <c r="B40" s="193"/>
      <c r="C40" s="135"/>
      <c r="D40" s="55"/>
      <c r="E40" s="57"/>
      <c r="F40" s="135"/>
      <c r="G40" s="55"/>
      <c r="H40" s="57"/>
      <c r="I40" s="135"/>
      <c r="J40" s="55"/>
      <c r="K40" s="57"/>
      <c r="L40" s="135"/>
      <c r="M40" s="55"/>
      <c r="N40" s="61">
        <v>15</v>
      </c>
      <c r="O40" s="141">
        <v>15</v>
      </c>
      <c r="P40" s="58">
        <f t="shared" si="78"/>
        <v>0</v>
      </c>
      <c r="Q40" s="61">
        <v>85</v>
      </c>
      <c r="R40" s="235">
        <v>85</v>
      </c>
      <c r="S40" s="58">
        <f t="shared" si="79"/>
        <v>0</v>
      </c>
      <c r="T40" s="61">
        <v>10</v>
      </c>
      <c r="U40" s="235">
        <v>10</v>
      </c>
      <c r="V40" s="58">
        <f t="shared" si="80"/>
        <v>0</v>
      </c>
      <c r="W40" s="61"/>
      <c r="X40" s="136"/>
      <c r="Y40" s="58"/>
      <c r="Z40" s="61"/>
      <c r="AA40" s="136"/>
      <c r="AB40" s="58"/>
      <c r="AC40" s="61"/>
      <c r="AD40" s="136"/>
      <c r="AE40" s="58"/>
      <c r="AF40" s="61"/>
      <c r="AG40" s="136"/>
      <c r="AH40" s="58"/>
      <c r="AI40" s="61"/>
      <c r="AJ40" s="136"/>
      <c r="AK40" s="55"/>
      <c r="AL40" s="61"/>
      <c r="AM40" s="136"/>
      <c r="AN40" s="58"/>
      <c r="AO40" s="61"/>
      <c r="AP40" s="136"/>
      <c r="AQ40" s="58"/>
      <c r="AR40" s="227">
        <f t="shared" si="43"/>
        <v>110</v>
      </c>
      <c r="AS40" s="240">
        <f t="shared" si="43"/>
        <v>110</v>
      </c>
      <c r="AT40" s="55">
        <f t="shared" si="42"/>
        <v>0</v>
      </c>
    </row>
    <row r="41" spans="1:46" ht="12.75">
      <c r="A41" s="169" t="s">
        <v>179</v>
      </c>
      <c r="B41" s="193"/>
      <c r="C41" s="135"/>
      <c r="D41" s="55"/>
      <c r="E41" s="57"/>
      <c r="F41" s="135"/>
      <c r="G41" s="55"/>
      <c r="H41" s="57"/>
      <c r="I41" s="135"/>
      <c r="J41" s="55"/>
      <c r="K41" s="57"/>
      <c r="L41" s="135"/>
      <c r="M41" s="55"/>
      <c r="N41" s="61"/>
      <c r="O41" s="136"/>
      <c r="P41" s="58"/>
      <c r="Q41" s="61"/>
      <c r="R41" s="141"/>
      <c r="S41" s="58"/>
      <c r="T41" s="61">
        <v>0.189</v>
      </c>
      <c r="U41" s="235">
        <v>0.189</v>
      </c>
      <c r="V41" s="58">
        <f t="shared" si="80"/>
        <v>0</v>
      </c>
      <c r="W41" s="61"/>
      <c r="X41" s="136"/>
      <c r="Y41" s="58"/>
      <c r="Z41" s="61"/>
      <c r="AA41" s="136"/>
      <c r="AB41" s="58"/>
      <c r="AC41" s="61"/>
      <c r="AD41" s="136"/>
      <c r="AE41" s="58"/>
      <c r="AF41" s="61"/>
      <c r="AG41" s="136"/>
      <c r="AH41" s="58"/>
      <c r="AI41" s="61"/>
      <c r="AJ41" s="136"/>
      <c r="AK41" s="55"/>
      <c r="AL41" s="61"/>
      <c r="AM41" s="136"/>
      <c r="AN41" s="58"/>
      <c r="AO41" s="61"/>
      <c r="AP41" s="136"/>
      <c r="AQ41" s="58"/>
      <c r="AR41" s="227">
        <f aca="true" t="shared" si="86" ref="AR41:AR51">B41+E41+H41+K41+N41+Q41+T41+W41+Z41+AC41+AF41+AI41+AL41+AO41</f>
        <v>0.189</v>
      </c>
      <c r="AS41" s="240">
        <f aca="true" t="shared" si="87" ref="AS41:AS51">C41+F41+I41+L41+O41+R41+U41+X41+AA41+AD41+AG41+AJ41+AM41+AP41</f>
        <v>0.189</v>
      </c>
      <c r="AT41" s="55">
        <f t="shared" si="42"/>
        <v>0</v>
      </c>
    </row>
    <row r="42" spans="1:46" ht="12.75">
      <c r="A42" s="169" t="s">
        <v>244</v>
      </c>
      <c r="B42" s="193"/>
      <c r="C42" s="135"/>
      <c r="D42" s="55"/>
      <c r="E42" s="57"/>
      <c r="F42" s="135"/>
      <c r="G42" s="55"/>
      <c r="H42" s="57"/>
      <c r="I42" s="135"/>
      <c r="J42" s="55"/>
      <c r="K42" s="57"/>
      <c r="L42" s="135"/>
      <c r="M42" s="55"/>
      <c r="N42" s="61"/>
      <c r="O42" s="136"/>
      <c r="P42" s="58"/>
      <c r="Q42" s="61"/>
      <c r="R42" s="141"/>
      <c r="S42" s="58"/>
      <c r="T42" s="61"/>
      <c r="U42" s="141"/>
      <c r="V42" s="58"/>
      <c r="W42" s="61"/>
      <c r="X42" s="136"/>
      <c r="Y42" s="58"/>
      <c r="Z42" s="61"/>
      <c r="AA42" s="136"/>
      <c r="AB42" s="58"/>
      <c r="AC42" s="61"/>
      <c r="AD42" s="136"/>
      <c r="AE42" s="58"/>
      <c r="AF42" s="61"/>
      <c r="AG42" s="136"/>
      <c r="AH42" s="58"/>
      <c r="AI42" s="61"/>
      <c r="AJ42" s="136"/>
      <c r="AK42" s="55"/>
      <c r="AL42" s="61"/>
      <c r="AM42" s="136"/>
      <c r="AN42" s="58"/>
      <c r="AO42" s="61"/>
      <c r="AP42" s="136"/>
      <c r="AQ42" s="58"/>
      <c r="AR42" s="227">
        <f t="shared" si="86"/>
        <v>0</v>
      </c>
      <c r="AS42" s="240">
        <f t="shared" si="87"/>
        <v>0</v>
      </c>
      <c r="AT42" s="55"/>
    </row>
    <row r="43" spans="1:46" ht="12.75">
      <c r="A43" s="169" t="s">
        <v>159</v>
      </c>
      <c r="B43" s="193"/>
      <c r="C43" s="135"/>
      <c r="D43" s="55"/>
      <c r="E43" s="57"/>
      <c r="F43" s="135"/>
      <c r="G43" s="55"/>
      <c r="H43" s="57"/>
      <c r="I43" s="135"/>
      <c r="J43" s="55"/>
      <c r="K43" s="57"/>
      <c r="L43" s="135"/>
      <c r="M43" s="55"/>
      <c r="N43" s="61"/>
      <c r="O43" s="136"/>
      <c r="P43" s="58"/>
      <c r="Q43" s="62">
        <v>10.5</v>
      </c>
      <c r="R43" s="235">
        <v>9.5</v>
      </c>
      <c r="S43" s="58">
        <f aca="true" t="shared" si="88" ref="S43">(R43-Q43)/Q43*100</f>
        <v>-9.523809523809524</v>
      </c>
      <c r="T43" s="61">
        <v>0.413</v>
      </c>
      <c r="U43" s="235">
        <v>0.413</v>
      </c>
      <c r="V43" s="58">
        <f aca="true" t="shared" si="89" ref="V43:V44">(U43-T43)/T43*100</f>
        <v>0</v>
      </c>
      <c r="W43" s="61"/>
      <c r="X43" s="136"/>
      <c r="Y43" s="58"/>
      <c r="Z43" s="61"/>
      <c r="AA43" s="136"/>
      <c r="AB43" s="58"/>
      <c r="AC43" s="61"/>
      <c r="AD43" s="136"/>
      <c r="AE43" s="58"/>
      <c r="AF43" s="61">
        <v>0.106</v>
      </c>
      <c r="AG43" s="234">
        <v>0.106</v>
      </c>
      <c r="AH43" s="58">
        <f aca="true" t="shared" si="90" ref="AH43:AH47">(AG43-AF43)/AF43*100</f>
        <v>0</v>
      </c>
      <c r="AI43" s="61"/>
      <c r="AJ43" s="136"/>
      <c r="AK43" s="55"/>
      <c r="AL43" s="57">
        <v>0.007</v>
      </c>
      <c r="AM43" s="235">
        <v>0.007</v>
      </c>
      <c r="AN43" s="58">
        <f aca="true" t="shared" si="91" ref="AN43:AN45">(AM43-AL43)/AL43*100</f>
        <v>0</v>
      </c>
      <c r="AO43" s="61">
        <v>0.089</v>
      </c>
      <c r="AP43" s="235">
        <v>0.089</v>
      </c>
      <c r="AQ43" s="58">
        <f aca="true" t="shared" si="92" ref="AQ43:AQ44">(AP43-AO43)/AO43*100</f>
        <v>0</v>
      </c>
      <c r="AR43" s="227">
        <f t="shared" si="86"/>
        <v>11.115</v>
      </c>
      <c r="AS43" s="240">
        <f t="shared" si="87"/>
        <v>10.115</v>
      </c>
      <c r="AT43" s="55">
        <f aca="true" t="shared" si="93" ref="AT43:AT47">(AS43-AR43)/AR43*100</f>
        <v>-8.99685110211426</v>
      </c>
    </row>
    <row r="44" spans="1:46" ht="12.75">
      <c r="A44" s="169" t="s">
        <v>249</v>
      </c>
      <c r="B44" s="193"/>
      <c r="C44" s="135"/>
      <c r="D44" s="55"/>
      <c r="E44" s="57"/>
      <c r="F44" s="135"/>
      <c r="G44" s="55"/>
      <c r="H44" s="57"/>
      <c r="I44" s="135"/>
      <c r="J44" s="55"/>
      <c r="K44" s="57"/>
      <c r="L44" s="135"/>
      <c r="M44" s="55"/>
      <c r="N44" s="61"/>
      <c r="O44" s="136"/>
      <c r="P44" s="58"/>
      <c r="Q44" s="61"/>
      <c r="R44" s="136"/>
      <c r="S44" s="58"/>
      <c r="T44" s="61">
        <v>0.001</v>
      </c>
      <c r="U44" s="235">
        <v>0.001</v>
      </c>
      <c r="V44" s="58">
        <f t="shared" si="89"/>
        <v>0</v>
      </c>
      <c r="W44" s="61">
        <v>6.412</v>
      </c>
      <c r="X44" s="235">
        <v>5.545</v>
      </c>
      <c r="Y44" s="58">
        <f aca="true" t="shared" si="94" ref="Y44">(X44-W44)/W44*100</f>
        <v>-13.521522145976295</v>
      </c>
      <c r="Z44" s="61">
        <v>0.311</v>
      </c>
      <c r="AA44" s="235">
        <v>0.249</v>
      </c>
      <c r="AB44" s="58">
        <f aca="true" t="shared" si="95" ref="AB44">(AA44-Z44)/Z44*100</f>
        <v>-19.935691318327976</v>
      </c>
      <c r="AC44" s="61">
        <v>0.001</v>
      </c>
      <c r="AD44" s="141">
        <v>0.001</v>
      </c>
      <c r="AE44" s="58">
        <f aca="true" t="shared" si="96" ref="AE44">(AD44-AC44)/AC44*100</f>
        <v>0</v>
      </c>
      <c r="AF44" s="61">
        <v>0.941</v>
      </c>
      <c r="AG44" s="234">
        <v>1.045</v>
      </c>
      <c r="AH44" s="58">
        <f t="shared" si="90"/>
        <v>11.052072263549414</v>
      </c>
      <c r="AI44" s="61"/>
      <c r="AJ44" s="136"/>
      <c r="AK44" s="55"/>
      <c r="AL44" s="57">
        <v>0.202</v>
      </c>
      <c r="AM44" s="237">
        <v>0.202</v>
      </c>
      <c r="AN44" s="58">
        <f t="shared" si="91"/>
        <v>0</v>
      </c>
      <c r="AO44" s="61">
        <v>0.183</v>
      </c>
      <c r="AP44" s="235">
        <v>0.183</v>
      </c>
      <c r="AQ44" s="58">
        <f t="shared" si="92"/>
        <v>0</v>
      </c>
      <c r="AR44" s="227">
        <f t="shared" si="86"/>
        <v>8.051</v>
      </c>
      <c r="AS44" s="240">
        <f t="shared" si="87"/>
        <v>7.226</v>
      </c>
      <c r="AT44" s="55">
        <f t="shared" si="93"/>
        <v>-10.247174264066578</v>
      </c>
    </row>
    <row r="45" spans="1:46" ht="12.75">
      <c r="A45" s="169" t="s">
        <v>188</v>
      </c>
      <c r="B45" s="193"/>
      <c r="C45" s="135"/>
      <c r="D45" s="55"/>
      <c r="E45" s="57"/>
      <c r="F45" s="135"/>
      <c r="G45" s="55"/>
      <c r="H45" s="57"/>
      <c r="I45" s="135"/>
      <c r="J45" s="55"/>
      <c r="K45" s="57"/>
      <c r="L45" s="135"/>
      <c r="M45" s="55"/>
      <c r="N45" s="61"/>
      <c r="O45" s="136"/>
      <c r="P45" s="58"/>
      <c r="Q45" s="61"/>
      <c r="R45" s="136"/>
      <c r="S45" s="58"/>
      <c r="T45" s="61"/>
      <c r="U45" s="136"/>
      <c r="V45" s="58"/>
      <c r="W45" s="61"/>
      <c r="X45" s="136"/>
      <c r="Y45" s="58"/>
      <c r="Z45" s="61"/>
      <c r="AA45" s="136"/>
      <c r="AB45" s="58"/>
      <c r="AC45" s="61"/>
      <c r="AD45" s="136"/>
      <c r="AE45" s="65"/>
      <c r="AF45" s="61"/>
      <c r="AG45" s="136"/>
      <c r="AH45" s="65"/>
      <c r="AI45" s="61"/>
      <c r="AJ45" s="136"/>
      <c r="AK45" s="65"/>
      <c r="AL45" s="57">
        <v>0.3</v>
      </c>
      <c r="AM45" s="238">
        <v>0.3</v>
      </c>
      <c r="AN45" s="58">
        <f t="shared" si="91"/>
        <v>0</v>
      </c>
      <c r="AO45" s="61"/>
      <c r="AP45" s="141"/>
      <c r="AQ45" s="66"/>
      <c r="AR45" s="227">
        <f t="shared" si="86"/>
        <v>0.3</v>
      </c>
      <c r="AS45" s="240">
        <f t="shared" si="87"/>
        <v>0.3</v>
      </c>
      <c r="AT45" s="55">
        <f t="shared" si="93"/>
        <v>0</v>
      </c>
    </row>
    <row r="46" spans="1:46" ht="12.75">
      <c r="A46" s="169" t="s">
        <v>248</v>
      </c>
      <c r="B46" s="193"/>
      <c r="C46" s="135"/>
      <c r="D46" s="55"/>
      <c r="E46" s="57"/>
      <c r="F46" s="135"/>
      <c r="G46" s="55"/>
      <c r="H46" s="57"/>
      <c r="I46" s="135"/>
      <c r="J46" s="55"/>
      <c r="K46" s="57"/>
      <c r="L46" s="135"/>
      <c r="M46" s="55"/>
      <c r="N46" s="61"/>
      <c r="O46" s="136"/>
      <c r="P46" s="58"/>
      <c r="Q46" s="61"/>
      <c r="R46" s="136"/>
      <c r="S46" s="58"/>
      <c r="T46" s="61"/>
      <c r="U46" s="136"/>
      <c r="V46" s="58"/>
      <c r="W46" s="61"/>
      <c r="X46" s="136"/>
      <c r="Y46" s="58"/>
      <c r="Z46" s="61"/>
      <c r="AA46" s="136"/>
      <c r="AB46" s="58"/>
      <c r="AC46" s="61"/>
      <c r="AD46" s="136"/>
      <c r="AE46" s="65"/>
      <c r="AF46" s="168">
        <v>0.0164</v>
      </c>
      <c r="AG46" s="236">
        <v>0.0159</v>
      </c>
      <c r="AH46" s="58">
        <f t="shared" si="90"/>
        <v>-3.0487804878048803</v>
      </c>
      <c r="AI46" s="61"/>
      <c r="AJ46" s="136"/>
      <c r="AK46" s="65"/>
      <c r="AL46" s="57"/>
      <c r="AM46" s="135"/>
      <c r="AN46" s="58"/>
      <c r="AO46" s="61"/>
      <c r="AP46" s="141"/>
      <c r="AQ46" s="66"/>
      <c r="AR46" s="226">
        <f t="shared" si="86"/>
        <v>0.0164</v>
      </c>
      <c r="AS46" s="233">
        <f t="shared" si="87"/>
        <v>0.0159</v>
      </c>
      <c r="AT46" s="55">
        <f t="shared" si="93"/>
        <v>-3.0487804878048803</v>
      </c>
    </row>
    <row r="47" spans="1:46" ht="12.75">
      <c r="A47" s="169" t="s">
        <v>275</v>
      </c>
      <c r="B47" s="193"/>
      <c r="C47" s="135"/>
      <c r="D47" s="55"/>
      <c r="E47" s="57"/>
      <c r="F47" s="135"/>
      <c r="G47" s="55"/>
      <c r="H47" s="57"/>
      <c r="I47" s="135"/>
      <c r="J47" s="55"/>
      <c r="K47" s="57"/>
      <c r="L47" s="135"/>
      <c r="M47" s="55"/>
      <c r="N47" s="61"/>
      <c r="O47" s="136"/>
      <c r="P47" s="58"/>
      <c r="Q47" s="61"/>
      <c r="R47" s="136"/>
      <c r="S47" s="58"/>
      <c r="T47" s="61"/>
      <c r="U47" s="136"/>
      <c r="V47" s="58"/>
      <c r="W47" s="61"/>
      <c r="X47" s="136"/>
      <c r="Y47" s="58"/>
      <c r="Z47" s="61"/>
      <c r="AA47" s="136"/>
      <c r="AB47" s="58"/>
      <c r="AC47" s="61"/>
      <c r="AD47" s="136"/>
      <c r="AE47" s="65"/>
      <c r="AF47" s="168">
        <v>0.0001</v>
      </c>
      <c r="AG47" s="236">
        <v>0.0001</v>
      </c>
      <c r="AH47" s="58">
        <f t="shared" si="90"/>
        <v>0</v>
      </c>
      <c r="AI47" s="61"/>
      <c r="AJ47" s="136"/>
      <c r="AK47" s="65"/>
      <c r="AL47" s="57"/>
      <c r="AM47" s="134"/>
      <c r="AN47" s="58"/>
      <c r="AO47" s="61"/>
      <c r="AP47" s="141"/>
      <c r="AQ47" s="66"/>
      <c r="AR47" s="226">
        <f t="shared" si="86"/>
        <v>0.0001</v>
      </c>
      <c r="AS47" s="233">
        <f t="shared" si="87"/>
        <v>0.0001</v>
      </c>
      <c r="AT47" s="55">
        <f t="shared" si="93"/>
        <v>0</v>
      </c>
    </row>
    <row r="48" spans="1:46" ht="12.75">
      <c r="A48" s="169" t="s">
        <v>266</v>
      </c>
      <c r="B48" s="193"/>
      <c r="C48" s="135"/>
      <c r="D48" s="55"/>
      <c r="E48" s="57"/>
      <c r="F48" s="135"/>
      <c r="G48" s="55"/>
      <c r="H48" s="57"/>
      <c r="I48" s="135"/>
      <c r="J48" s="55"/>
      <c r="K48" s="57"/>
      <c r="L48" s="135"/>
      <c r="M48" s="55"/>
      <c r="N48" s="61"/>
      <c r="O48" s="136"/>
      <c r="P48" s="58"/>
      <c r="Q48" s="61"/>
      <c r="R48" s="136"/>
      <c r="S48" s="58"/>
      <c r="T48" s="61"/>
      <c r="U48" s="136"/>
      <c r="V48" s="58"/>
      <c r="W48" s="61"/>
      <c r="X48" s="136"/>
      <c r="Y48" s="58"/>
      <c r="Z48" s="61"/>
      <c r="AA48" s="136"/>
      <c r="AB48" s="58"/>
      <c r="AC48" s="61"/>
      <c r="AD48" s="136"/>
      <c r="AE48" s="65"/>
      <c r="AF48" s="168"/>
      <c r="AG48" s="239"/>
      <c r="AH48" s="58"/>
      <c r="AI48" s="61"/>
      <c r="AJ48" s="136"/>
      <c r="AK48" s="65"/>
      <c r="AL48" s="57"/>
      <c r="AM48" s="235">
        <v>0.01</v>
      </c>
      <c r="AN48" s="58"/>
      <c r="AO48" s="61"/>
      <c r="AP48" s="141"/>
      <c r="AQ48" s="66"/>
      <c r="AR48" s="227">
        <f t="shared" si="86"/>
        <v>0</v>
      </c>
      <c r="AS48" s="240">
        <f t="shared" si="87"/>
        <v>0.01</v>
      </c>
      <c r="AT48" s="55"/>
    </row>
    <row r="49" spans="1:46" ht="12.75">
      <c r="A49" s="169" t="s">
        <v>267</v>
      </c>
      <c r="B49" s="193"/>
      <c r="C49" s="135"/>
      <c r="D49" s="55"/>
      <c r="E49" s="57"/>
      <c r="F49" s="135"/>
      <c r="G49" s="55"/>
      <c r="H49" s="57"/>
      <c r="I49" s="135"/>
      <c r="J49" s="55"/>
      <c r="K49" s="57"/>
      <c r="L49" s="135"/>
      <c r="M49" s="55"/>
      <c r="N49" s="61"/>
      <c r="O49" s="136"/>
      <c r="P49" s="58"/>
      <c r="Q49" s="61"/>
      <c r="R49" s="136"/>
      <c r="S49" s="58"/>
      <c r="T49" s="61"/>
      <c r="U49" s="136"/>
      <c r="V49" s="58"/>
      <c r="W49" s="61"/>
      <c r="X49" s="136"/>
      <c r="Y49" s="58"/>
      <c r="Z49" s="61"/>
      <c r="AA49" s="136"/>
      <c r="AB49" s="58"/>
      <c r="AC49" s="61"/>
      <c r="AD49" s="136"/>
      <c r="AE49" s="65"/>
      <c r="AF49" s="168"/>
      <c r="AG49" s="239"/>
      <c r="AH49" s="58"/>
      <c r="AI49" s="61"/>
      <c r="AJ49" s="136"/>
      <c r="AK49" s="65"/>
      <c r="AL49" s="57"/>
      <c r="AM49" s="235">
        <v>0.02</v>
      </c>
      <c r="AN49" s="58"/>
      <c r="AO49" s="61"/>
      <c r="AP49" s="141"/>
      <c r="AQ49" s="66"/>
      <c r="AR49" s="227">
        <f t="shared" si="86"/>
        <v>0</v>
      </c>
      <c r="AS49" s="240">
        <f t="shared" si="87"/>
        <v>0.02</v>
      </c>
      <c r="AT49" s="55"/>
    </row>
    <row r="50" spans="1:46" ht="12.75">
      <c r="A50" s="169" t="s">
        <v>187</v>
      </c>
      <c r="B50" s="193"/>
      <c r="C50" s="135"/>
      <c r="D50" s="55"/>
      <c r="E50" s="57"/>
      <c r="F50" s="135"/>
      <c r="G50" s="55"/>
      <c r="H50" s="57"/>
      <c r="I50" s="135"/>
      <c r="J50" s="55"/>
      <c r="K50" s="57"/>
      <c r="L50" s="135"/>
      <c r="M50" s="55"/>
      <c r="N50" s="61"/>
      <c r="O50" s="136"/>
      <c r="P50" s="58"/>
      <c r="Q50" s="61"/>
      <c r="R50" s="136"/>
      <c r="S50" s="58"/>
      <c r="T50" s="61"/>
      <c r="U50" s="136"/>
      <c r="V50" s="58"/>
      <c r="W50" s="61"/>
      <c r="X50" s="136"/>
      <c r="Y50" s="58"/>
      <c r="Z50" s="61"/>
      <c r="AA50" s="136"/>
      <c r="AB50" s="58"/>
      <c r="AC50" s="61"/>
      <c r="AD50" s="136"/>
      <c r="AE50" s="58"/>
      <c r="AF50" s="61"/>
      <c r="AG50" s="136"/>
      <c r="AH50" s="58"/>
      <c r="AI50" s="61"/>
      <c r="AJ50" s="136"/>
      <c r="AK50" s="55"/>
      <c r="AL50" s="57">
        <v>0.6</v>
      </c>
      <c r="AM50" s="238">
        <v>0.6</v>
      </c>
      <c r="AN50" s="58">
        <f aca="true" t="shared" si="97" ref="AN50:AN58">(AM50-AL50)/AL50*100</f>
        <v>0</v>
      </c>
      <c r="AO50" s="61"/>
      <c r="AP50" s="141"/>
      <c r="AQ50" s="58"/>
      <c r="AR50" s="227">
        <f t="shared" si="86"/>
        <v>0.6</v>
      </c>
      <c r="AS50" s="240">
        <f t="shared" si="87"/>
        <v>0.6</v>
      </c>
      <c r="AT50" s="55">
        <f aca="true" t="shared" si="98" ref="AT50:AT58">(AS50-AR50)/AR50*100</f>
        <v>0</v>
      </c>
    </row>
    <row r="51" spans="1:46" ht="12.75">
      <c r="A51" s="169" t="s">
        <v>207</v>
      </c>
      <c r="B51" s="193"/>
      <c r="C51" s="135"/>
      <c r="D51" s="55"/>
      <c r="E51" s="57"/>
      <c r="F51" s="135"/>
      <c r="G51" s="55"/>
      <c r="H51" s="57"/>
      <c r="I51" s="135"/>
      <c r="J51" s="55"/>
      <c r="K51" s="57"/>
      <c r="L51" s="135"/>
      <c r="M51" s="55"/>
      <c r="N51" s="61"/>
      <c r="O51" s="136"/>
      <c r="P51" s="58"/>
      <c r="Q51" s="61"/>
      <c r="R51" s="136"/>
      <c r="S51" s="58"/>
      <c r="T51" s="61"/>
      <c r="U51" s="136"/>
      <c r="V51" s="58"/>
      <c r="W51" s="61"/>
      <c r="X51" s="136"/>
      <c r="Y51" s="58"/>
      <c r="Z51" s="61"/>
      <c r="AA51" s="136"/>
      <c r="AB51" s="58"/>
      <c r="AC51" s="61"/>
      <c r="AD51" s="136"/>
      <c r="AE51" s="58"/>
      <c r="AF51" s="61"/>
      <c r="AG51" s="136"/>
      <c r="AH51" s="58"/>
      <c r="AI51" s="61"/>
      <c r="AJ51" s="136"/>
      <c r="AK51" s="55"/>
      <c r="AL51" s="57">
        <v>0.55</v>
      </c>
      <c r="AM51" s="235">
        <v>0.55</v>
      </c>
      <c r="AN51" s="58">
        <f t="shared" si="97"/>
        <v>0</v>
      </c>
      <c r="AO51" s="61">
        <v>0.656</v>
      </c>
      <c r="AP51" s="235">
        <v>0.656</v>
      </c>
      <c r="AQ51" s="58">
        <f aca="true" t="shared" si="99" ref="AQ51:AQ52">(AP51-AO51)/AO51*100</f>
        <v>0</v>
      </c>
      <c r="AR51" s="227">
        <f t="shared" si="86"/>
        <v>1.206</v>
      </c>
      <c r="AS51" s="240">
        <f t="shared" si="87"/>
        <v>1.206</v>
      </c>
      <c r="AT51" s="55">
        <f t="shared" si="98"/>
        <v>0</v>
      </c>
    </row>
    <row r="52" spans="1:47" s="170" customFormat="1" ht="12.75">
      <c r="A52" s="147" t="s">
        <v>191</v>
      </c>
      <c r="B52" s="192">
        <f>SUM(B53:B56)</f>
        <v>0</v>
      </c>
      <c r="C52" s="54">
        <f>SUM(C53:C56)</f>
        <v>0</v>
      </c>
      <c r="D52" s="55"/>
      <c r="E52" s="54">
        <f>SUM(E53:E56)</f>
        <v>0</v>
      </c>
      <c r="F52" s="54">
        <f>SUM(F53:F56)</f>
        <v>0</v>
      </c>
      <c r="G52" s="55"/>
      <c r="H52" s="54">
        <f>SUM(H53:H56)</f>
        <v>0</v>
      </c>
      <c r="I52" s="54">
        <f>SUM(I53:I56)</f>
        <v>0</v>
      </c>
      <c r="J52" s="55"/>
      <c r="K52" s="54">
        <f>SUM(K53:K56)</f>
        <v>0</v>
      </c>
      <c r="L52" s="54">
        <f>SUM(L53:L56)</f>
        <v>0</v>
      </c>
      <c r="M52" s="55"/>
      <c r="N52" s="54">
        <f>SUM(N53:N56)</f>
        <v>0</v>
      </c>
      <c r="O52" s="54">
        <f>SUM(O53:O56)</f>
        <v>0</v>
      </c>
      <c r="P52" s="55"/>
      <c r="Q52" s="54">
        <f>SUM(Q53:Q56)</f>
        <v>0</v>
      </c>
      <c r="R52" s="54">
        <f>SUM(R53:R56)</f>
        <v>0</v>
      </c>
      <c r="S52" s="55"/>
      <c r="T52" s="54">
        <f>SUM(T53:T56)</f>
        <v>7.821</v>
      </c>
      <c r="U52" s="54">
        <f>SUM(U53:U56)</f>
        <v>7.821</v>
      </c>
      <c r="V52" s="55">
        <f aca="true" t="shared" si="100" ref="V52:V55">(U52-T52)/T52*100</f>
        <v>0</v>
      </c>
      <c r="W52" s="54">
        <f>SUM(W53:W56)</f>
        <v>0</v>
      </c>
      <c r="X52" s="54">
        <f>SUM(X53:X56)</f>
        <v>0</v>
      </c>
      <c r="Y52" s="55"/>
      <c r="Z52" s="54">
        <f>SUM(Z53:Z56)</f>
        <v>0</v>
      </c>
      <c r="AA52" s="54">
        <f>SUM(AA53:AA56)</f>
        <v>0</v>
      </c>
      <c r="AB52" s="55"/>
      <c r="AC52" s="54">
        <f>SUM(AC53:AC56)</f>
        <v>2.444</v>
      </c>
      <c r="AD52" s="54">
        <f>SUM(AD53:AD56)</f>
        <v>2.442</v>
      </c>
      <c r="AE52" s="55">
        <f aca="true" t="shared" si="101" ref="AE52">(AD52-AC52)/AC52*100</f>
        <v>-0.08183306055645581</v>
      </c>
      <c r="AF52" s="56">
        <f>SUM(AF53:AF56)</f>
        <v>3.2974</v>
      </c>
      <c r="AG52" s="56">
        <f>SUM(AG53:AG56)</f>
        <v>3.1604</v>
      </c>
      <c r="AH52" s="55">
        <f aca="true" t="shared" si="102" ref="AH52:AH55">(AG52-AF52)/AF52*100</f>
        <v>-4.1547886213380245</v>
      </c>
      <c r="AI52" s="54">
        <f>SUM(AI53:AI56)</f>
        <v>0</v>
      </c>
      <c r="AJ52" s="54">
        <f>SUM(AJ53:AJ56)</f>
        <v>0</v>
      </c>
      <c r="AK52" s="55"/>
      <c r="AL52" s="54">
        <f>SUM(AL53:AL56)</f>
        <v>3.6919999999999997</v>
      </c>
      <c r="AM52" s="54">
        <f>SUM(AM53:AM56)</f>
        <v>3.566</v>
      </c>
      <c r="AN52" s="55">
        <f t="shared" si="97"/>
        <v>-3.412784398699889</v>
      </c>
      <c r="AO52" s="54">
        <f>SUM(AO53:AO56)</f>
        <v>1.9180000000000001</v>
      </c>
      <c r="AP52" s="54">
        <f>SUM(AP53:AP56)</f>
        <v>1.9000000000000001</v>
      </c>
      <c r="AQ52" s="55">
        <f t="shared" si="99"/>
        <v>-0.938477580813348</v>
      </c>
      <c r="AR52" s="225">
        <f t="shared" si="43"/>
        <v>19.1724</v>
      </c>
      <c r="AS52" s="56">
        <f t="shared" si="43"/>
        <v>18.8894</v>
      </c>
      <c r="AT52" s="55">
        <f t="shared" si="98"/>
        <v>-1.4760801986188545</v>
      </c>
      <c r="AU52" s="173"/>
    </row>
    <row r="53" spans="1:47" s="170" customFormat="1" ht="12.75">
      <c r="A53" s="169" t="s">
        <v>180</v>
      </c>
      <c r="B53" s="193"/>
      <c r="C53" s="135"/>
      <c r="D53" s="55"/>
      <c r="E53" s="57"/>
      <c r="F53" s="135"/>
      <c r="G53" s="55"/>
      <c r="H53" s="57"/>
      <c r="I53" s="135"/>
      <c r="J53" s="55"/>
      <c r="K53" s="57"/>
      <c r="L53" s="135"/>
      <c r="M53" s="55"/>
      <c r="N53" s="57"/>
      <c r="O53" s="135"/>
      <c r="P53" s="55"/>
      <c r="Q53" s="61"/>
      <c r="R53" s="136"/>
      <c r="S53" s="55"/>
      <c r="T53" s="61">
        <v>0.08</v>
      </c>
      <c r="U53" s="235">
        <v>0.08</v>
      </c>
      <c r="V53" s="58">
        <f t="shared" si="100"/>
        <v>0</v>
      </c>
      <c r="W53" s="61"/>
      <c r="X53" s="136"/>
      <c r="Y53" s="55"/>
      <c r="Z53" s="61"/>
      <c r="AA53" s="136"/>
      <c r="AB53" s="55"/>
      <c r="AC53" s="61"/>
      <c r="AD53" s="136"/>
      <c r="AE53" s="58"/>
      <c r="AF53" s="196">
        <v>0.0004</v>
      </c>
      <c r="AG53" s="241">
        <v>0.0004</v>
      </c>
      <c r="AH53" s="58">
        <f t="shared" si="102"/>
        <v>0</v>
      </c>
      <c r="AI53" s="168"/>
      <c r="AJ53" s="140"/>
      <c r="AK53" s="55"/>
      <c r="AL53" s="57">
        <v>0.001</v>
      </c>
      <c r="AM53" s="235">
        <v>0.001</v>
      </c>
      <c r="AN53" s="58">
        <f t="shared" si="97"/>
        <v>0</v>
      </c>
      <c r="AO53" s="61"/>
      <c r="AP53" s="136"/>
      <c r="AQ53" s="58"/>
      <c r="AR53" s="226">
        <f t="shared" si="43"/>
        <v>0.0814</v>
      </c>
      <c r="AS53" s="233">
        <f t="shared" si="43"/>
        <v>0.0814</v>
      </c>
      <c r="AT53" s="55">
        <f t="shared" si="98"/>
        <v>0</v>
      </c>
      <c r="AU53" s="173"/>
    </row>
    <row r="54" spans="1:47" s="170" customFormat="1" ht="12.75">
      <c r="A54" s="169" t="s">
        <v>236</v>
      </c>
      <c r="B54" s="193"/>
      <c r="C54" s="135"/>
      <c r="D54" s="55"/>
      <c r="E54" s="57"/>
      <c r="F54" s="135"/>
      <c r="G54" s="55"/>
      <c r="H54" s="57"/>
      <c r="I54" s="135"/>
      <c r="J54" s="55"/>
      <c r="K54" s="57"/>
      <c r="L54" s="135"/>
      <c r="M54" s="55"/>
      <c r="N54" s="57"/>
      <c r="O54" s="135"/>
      <c r="P54" s="55"/>
      <c r="Q54" s="61"/>
      <c r="R54" s="136"/>
      <c r="S54" s="55"/>
      <c r="T54" s="61">
        <v>1.68</v>
      </c>
      <c r="U54" s="235">
        <v>1.68</v>
      </c>
      <c r="V54" s="58">
        <f t="shared" si="100"/>
        <v>0</v>
      </c>
      <c r="W54" s="61"/>
      <c r="X54" s="136"/>
      <c r="Y54" s="55"/>
      <c r="Z54" s="61"/>
      <c r="AA54" s="136"/>
      <c r="AB54" s="55"/>
      <c r="AC54" s="61">
        <v>2.444</v>
      </c>
      <c r="AD54" s="235">
        <v>2.442</v>
      </c>
      <c r="AE54" s="58">
        <f aca="true" t="shared" si="103" ref="AE54">(AD54-AC54)/AC54*100</f>
        <v>-0.08183306055645581</v>
      </c>
      <c r="AF54" s="61">
        <v>3.104</v>
      </c>
      <c r="AG54" s="235">
        <v>2.947</v>
      </c>
      <c r="AH54" s="58">
        <f t="shared" si="102"/>
        <v>-5.057989690721651</v>
      </c>
      <c r="AI54" s="61"/>
      <c r="AJ54" s="136"/>
      <c r="AK54" s="55"/>
      <c r="AL54" s="57">
        <v>2.36</v>
      </c>
      <c r="AM54" s="235">
        <v>2.234</v>
      </c>
      <c r="AN54" s="58">
        <f t="shared" si="97"/>
        <v>-5.338983050847453</v>
      </c>
      <c r="AO54" s="61">
        <v>1.106</v>
      </c>
      <c r="AP54" s="235">
        <v>1.096</v>
      </c>
      <c r="AQ54" s="58">
        <f aca="true" t="shared" si="104" ref="AQ54:AQ55">(AP54-AO54)/AO54*100</f>
        <v>-0.904159132007234</v>
      </c>
      <c r="AR54" s="227">
        <f aca="true" t="shared" si="105" ref="AR54:AR56">B54+E54+H54+K54+N54+Q54+T54+W54+Z54+AC54+AF54+AI54+AL54+AO54</f>
        <v>10.693999999999999</v>
      </c>
      <c r="AS54" s="240">
        <f aca="true" t="shared" si="106" ref="AS54:AS56">C54+F54+I54+L54+O54+R54+U54+X54+AA54+AD54+AG54+AJ54+AM54+AP54</f>
        <v>10.399000000000001</v>
      </c>
      <c r="AT54" s="55">
        <f t="shared" si="98"/>
        <v>-2.758556199738154</v>
      </c>
      <c r="AU54" s="173"/>
    </row>
    <row r="55" spans="1:46" ht="12.75">
      <c r="A55" s="169" t="s">
        <v>181</v>
      </c>
      <c r="B55" s="193"/>
      <c r="C55" s="135"/>
      <c r="D55" s="55"/>
      <c r="E55" s="57"/>
      <c r="F55" s="135"/>
      <c r="G55" s="55"/>
      <c r="H55" s="57"/>
      <c r="I55" s="135"/>
      <c r="J55" s="55"/>
      <c r="K55" s="57"/>
      <c r="L55" s="135"/>
      <c r="M55" s="55"/>
      <c r="N55" s="57"/>
      <c r="O55" s="135"/>
      <c r="P55" s="55"/>
      <c r="Q55" s="61"/>
      <c r="R55" s="136"/>
      <c r="S55" s="55"/>
      <c r="T55" s="61">
        <v>6.061</v>
      </c>
      <c r="U55" s="235">
        <v>6.061</v>
      </c>
      <c r="V55" s="58">
        <f t="shared" si="100"/>
        <v>0</v>
      </c>
      <c r="W55" s="61"/>
      <c r="X55" s="136"/>
      <c r="Y55" s="55"/>
      <c r="Z55" s="61"/>
      <c r="AA55" s="136"/>
      <c r="AB55" s="55"/>
      <c r="AC55" s="61"/>
      <c r="AD55" s="136"/>
      <c r="AE55" s="58"/>
      <c r="AF55" s="61">
        <v>0.193</v>
      </c>
      <c r="AG55" s="235">
        <v>0.213</v>
      </c>
      <c r="AH55" s="58">
        <f t="shared" si="102"/>
        <v>10.36269430051813</v>
      </c>
      <c r="AI55" s="168"/>
      <c r="AJ55" s="140"/>
      <c r="AK55" s="55"/>
      <c r="AL55" s="57">
        <v>0.911</v>
      </c>
      <c r="AM55" s="235">
        <v>0.911</v>
      </c>
      <c r="AN55" s="58">
        <f t="shared" si="97"/>
        <v>0</v>
      </c>
      <c r="AO55" s="61">
        <v>0.812</v>
      </c>
      <c r="AP55" s="235">
        <v>0.804</v>
      </c>
      <c r="AQ55" s="58">
        <f t="shared" si="104"/>
        <v>-0.9852216748768482</v>
      </c>
      <c r="AR55" s="227">
        <f t="shared" si="105"/>
        <v>7.976999999999999</v>
      </c>
      <c r="AS55" s="240">
        <f t="shared" si="106"/>
        <v>7.989000000000001</v>
      </c>
      <c r="AT55" s="55">
        <f t="shared" si="98"/>
        <v>0.15043249341859527</v>
      </c>
    </row>
    <row r="56" spans="1:46" ht="12.75">
      <c r="A56" s="169" t="s">
        <v>189</v>
      </c>
      <c r="B56" s="193"/>
      <c r="C56" s="135"/>
      <c r="D56" s="55"/>
      <c r="E56" s="57"/>
      <c r="F56" s="135"/>
      <c r="G56" s="55"/>
      <c r="H56" s="57"/>
      <c r="I56" s="135"/>
      <c r="J56" s="55"/>
      <c r="K56" s="57"/>
      <c r="L56" s="135"/>
      <c r="M56" s="55"/>
      <c r="N56" s="57"/>
      <c r="O56" s="135"/>
      <c r="P56" s="55"/>
      <c r="Q56" s="61"/>
      <c r="R56" s="136"/>
      <c r="S56" s="55"/>
      <c r="T56" s="61"/>
      <c r="U56" s="136"/>
      <c r="V56" s="58"/>
      <c r="W56" s="61"/>
      <c r="X56" s="136"/>
      <c r="Y56" s="55"/>
      <c r="Z56" s="61"/>
      <c r="AA56" s="136"/>
      <c r="AB56" s="55"/>
      <c r="AC56" s="61"/>
      <c r="AD56" s="136"/>
      <c r="AE56" s="58"/>
      <c r="AF56" s="61"/>
      <c r="AG56" s="136"/>
      <c r="AH56" s="58"/>
      <c r="AI56" s="61"/>
      <c r="AJ56" s="136"/>
      <c r="AK56" s="55"/>
      <c r="AL56" s="57">
        <v>0.42</v>
      </c>
      <c r="AM56" s="235">
        <v>0.42</v>
      </c>
      <c r="AN56" s="58">
        <f t="shared" si="97"/>
        <v>0</v>
      </c>
      <c r="AO56" s="61"/>
      <c r="AP56" s="136"/>
      <c r="AQ56" s="58"/>
      <c r="AR56" s="227">
        <f t="shared" si="105"/>
        <v>0.42</v>
      </c>
      <c r="AS56" s="240">
        <f t="shared" si="106"/>
        <v>0.42</v>
      </c>
      <c r="AT56" s="55">
        <f t="shared" si="98"/>
        <v>0</v>
      </c>
    </row>
    <row r="57" spans="1:47" s="170" customFormat="1" ht="12.75">
      <c r="A57" s="147" t="s">
        <v>190</v>
      </c>
      <c r="B57" s="192">
        <f>SUM(B58:B58)</f>
        <v>0</v>
      </c>
      <c r="C57" s="54">
        <f>SUM(C58:C58)</f>
        <v>0</v>
      </c>
      <c r="D57" s="55"/>
      <c r="E57" s="54">
        <f>SUM(E58:E58)</f>
        <v>0</v>
      </c>
      <c r="F57" s="54">
        <f>SUM(F58:F58)</f>
        <v>0</v>
      </c>
      <c r="G57" s="55"/>
      <c r="H57" s="54">
        <f>SUM(H58:H58)</f>
        <v>0</v>
      </c>
      <c r="I57" s="54">
        <f>SUM(I58:I58)</f>
        <v>0</v>
      </c>
      <c r="J57" s="55"/>
      <c r="K57" s="54">
        <f>SUM(K58:K58)</f>
        <v>0</v>
      </c>
      <c r="L57" s="54">
        <f>SUM(L58:L58)</f>
        <v>0</v>
      </c>
      <c r="M57" s="55"/>
      <c r="N57" s="54">
        <f>SUM(N58:N58)</f>
        <v>0</v>
      </c>
      <c r="O57" s="54">
        <f>SUM(O58:O58)</f>
        <v>0</v>
      </c>
      <c r="P57" s="55"/>
      <c r="Q57" s="54">
        <f>SUM(Q58:Q58)</f>
        <v>0</v>
      </c>
      <c r="R57" s="54">
        <f>SUM(R58:R58)</f>
        <v>0</v>
      </c>
      <c r="S57" s="55"/>
      <c r="T57" s="54">
        <f>SUM(T58:T58)</f>
        <v>0</v>
      </c>
      <c r="U57" s="54">
        <f>SUM(U58:U58)</f>
        <v>0</v>
      </c>
      <c r="V57" s="55"/>
      <c r="W57" s="54">
        <f>SUM(W58:W58)</f>
        <v>0</v>
      </c>
      <c r="X57" s="54">
        <f>SUM(X58:X58)</f>
        <v>0</v>
      </c>
      <c r="Y57" s="55"/>
      <c r="Z57" s="54">
        <f>SUM(Z58:Z58)</f>
        <v>0</v>
      </c>
      <c r="AA57" s="54">
        <f>SUM(AA58:AA58)</f>
        <v>0</v>
      </c>
      <c r="AB57" s="55"/>
      <c r="AC57" s="54">
        <f>SUM(AC58:AC58)</f>
        <v>0</v>
      </c>
      <c r="AD57" s="54">
        <f>SUM(AD58:AD58)</f>
        <v>0</v>
      </c>
      <c r="AE57" s="55"/>
      <c r="AF57" s="54">
        <f>SUM(AF58:AF58)</f>
        <v>0</v>
      </c>
      <c r="AG57" s="54">
        <f>SUM(AG58:AG58)</f>
        <v>0</v>
      </c>
      <c r="AH57" s="55"/>
      <c r="AI57" s="54">
        <f>SUM(AI58:AI58)</f>
        <v>0</v>
      </c>
      <c r="AJ57" s="54">
        <f>SUM(AJ58:AJ58)</f>
        <v>0</v>
      </c>
      <c r="AK57" s="55"/>
      <c r="AL57" s="54">
        <f>SUM(AL58)</f>
        <v>2</v>
      </c>
      <c r="AM57" s="54">
        <f>SUM(AM58)</f>
        <v>2</v>
      </c>
      <c r="AN57" s="55">
        <f t="shared" si="97"/>
        <v>0</v>
      </c>
      <c r="AO57" s="54">
        <f>SUM(AO58:AO58)</f>
        <v>0</v>
      </c>
      <c r="AP57" s="54">
        <f>SUM(AP58:AP58)</f>
        <v>0</v>
      </c>
      <c r="AQ57" s="55"/>
      <c r="AR57" s="192">
        <f t="shared" si="43"/>
        <v>2</v>
      </c>
      <c r="AS57" s="54">
        <f t="shared" si="43"/>
        <v>2</v>
      </c>
      <c r="AT57" s="55">
        <f t="shared" si="98"/>
        <v>0</v>
      </c>
      <c r="AU57" s="173"/>
    </row>
    <row r="58" spans="1:47" s="170" customFormat="1" ht="16.5" thickBot="1">
      <c r="A58" s="246" t="s">
        <v>237</v>
      </c>
      <c r="B58" s="247"/>
      <c r="C58" s="248"/>
      <c r="D58" s="249"/>
      <c r="E58" s="250"/>
      <c r="F58" s="248"/>
      <c r="G58" s="249"/>
      <c r="H58" s="250"/>
      <c r="I58" s="248"/>
      <c r="J58" s="249"/>
      <c r="K58" s="250"/>
      <c r="L58" s="248"/>
      <c r="M58" s="249"/>
      <c r="N58" s="250"/>
      <c r="O58" s="248"/>
      <c r="P58" s="249"/>
      <c r="Q58" s="251"/>
      <c r="R58" s="252"/>
      <c r="S58" s="249"/>
      <c r="T58" s="251"/>
      <c r="U58" s="252"/>
      <c r="V58" s="253"/>
      <c r="W58" s="251"/>
      <c r="X58" s="252"/>
      <c r="Y58" s="249"/>
      <c r="Z58" s="251"/>
      <c r="AA58" s="252"/>
      <c r="AB58" s="249"/>
      <c r="AC58" s="251"/>
      <c r="AD58" s="252"/>
      <c r="AE58" s="249"/>
      <c r="AF58" s="251"/>
      <c r="AG58" s="252"/>
      <c r="AH58" s="249"/>
      <c r="AI58" s="251"/>
      <c r="AJ58" s="251"/>
      <c r="AK58" s="249"/>
      <c r="AL58" s="250">
        <v>2</v>
      </c>
      <c r="AM58" s="254">
        <v>2</v>
      </c>
      <c r="AN58" s="253">
        <f t="shared" si="97"/>
        <v>0</v>
      </c>
      <c r="AO58" s="251"/>
      <c r="AP58" s="252"/>
      <c r="AQ58" s="249"/>
      <c r="AR58" s="247">
        <f t="shared" si="43"/>
        <v>2</v>
      </c>
      <c r="AS58" s="255">
        <f t="shared" si="43"/>
        <v>2</v>
      </c>
      <c r="AT58" s="249">
        <f t="shared" si="98"/>
        <v>0</v>
      </c>
      <c r="AU58" s="173"/>
    </row>
    <row r="59" spans="1:46" ht="12.75">
      <c r="A59" s="256" t="s">
        <v>196</v>
      </c>
      <c r="B59" s="257">
        <f>B60+B66</f>
        <v>0</v>
      </c>
      <c r="C59" s="258">
        <f>C60+C66</f>
        <v>0.77</v>
      </c>
      <c r="D59" s="259"/>
      <c r="E59" s="258">
        <f>E60+E66</f>
        <v>0</v>
      </c>
      <c r="F59" s="258">
        <f>F60+F66</f>
        <v>0.552</v>
      </c>
      <c r="G59" s="259"/>
      <c r="H59" s="258">
        <f>H60+H66</f>
        <v>0</v>
      </c>
      <c r="I59" s="258">
        <f>I60+I66</f>
        <v>0.2</v>
      </c>
      <c r="J59" s="259"/>
      <c r="K59" s="258">
        <f>K60+K66</f>
        <v>0</v>
      </c>
      <c r="L59" s="258">
        <f>L60+L66</f>
        <v>0</v>
      </c>
      <c r="M59" s="259"/>
      <c r="N59" s="258">
        <f>N60+N66</f>
        <v>0</v>
      </c>
      <c r="O59" s="258">
        <f>O60+O66</f>
        <v>1.905</v>
      </c>
      <c r="P59" s="259"/>
      <c r="Q59" s="258">
        <f>Q60+Q66</f>
        <v>0</v>
      </c>
      <c r="R59" s="258">
        <f>R60+R66</f>
        <v>0</v>
      </c>
      <c r="S59" s="259"/>
      <c r="T59" s="258">
        <f>T60+T66</f>
        <v>0</v>
      </c>
      <c r="U59" s="258">
        <f>U60+U66</f>
        <v>0</v>
      </c>
      <c r="V59" s="259"/>
      <c r="W59" s="258">
        <f>W60+W66</f>
        <v>0</v>
      </c>
      <c r="X59" s="258">
        <f>X60+X66</f>
        <v>0</v>
      </c>
      <c r="Y59" s="259"/>
      <c r="Z59" s="258">
        <f>Z60+Z66</f>
        <v>0</v>
      </c>
      <c r="AA59" s="258">
        <f>AA60+AA66</f>
        <v>0</v>
      </c>
      <c r="AB59" s="259"/>
      <c r="AC59" s="258">
        <f>AC60+AC66</f>
        <v>0</v>
      </c>
      <c r="AD59" s="258">
        <f>AD60+AD66</f>
        <v>0</v>
      </c>
      <c r="AE59" s="259"/>
      <c r="AF59" s="258">
        <f>AF60+AF66</f>
        <v>0</v>
      </c>
      <c r="AG59" s="258">
        <f>AG60+AG66</f>
        <v>0</v>
      </c>
      <c r="AH59" s="259"/>
      <c r="AI59" s="258">
        <f>AI60+AI66</f>
        <v>0</v>
      </c>
      <c r="AJ59" s="258">
        <f>AJ60+AJ66</f>
        <v>0</v>
      </c>
      <c r="AK59" s="259"/>
      <c r="AL59" s="258">
        <f>AL60+AL66</f>
        <v>0</v>
      </c>
      <c r="AM59" s="258">
        <f>AM60+AM66</f>
        <v>0</v>
      </c>
      <c r="AN59" s="259"/>
      <c r="AO59" s="258">
        <f>AO60+AO66</f>
        <v>0</v>
      </c>
      <c r="AP59" s="258">
        <f>AP60+AP66</f>
        <v>0</v>
      </c>
      <c r="AQ59" s="259"/>
      <c r="AR59" s="257">
        <f t="shared" si="43"/>
        <v>0</v>
      </c>
      <c r="AS59" s="258">
        <f t="shared" si="43"/>
        <v>3.427</v>
      </c>
      <c r="AT59" s="259"/>
    </row>
    <row r="60" spans="1:46" ht="12.75">
      <c r="A60" s="147" t="s">
        <v>193</v>
      </c>
      <c r="B60" s="192">
        <f>SUM(B61:B65)</f>
        <v>0</v>
      </c>
      <c r="C60" s="54">
        <f>SUM(C61:C65)</f>
        <v>0.012</v>
      </c>
      <c r="D60" s="55"/>
      <c r="E60" s="54">
        <f>SUM(E61:E65)</f>
        <v>0</v>
      </c>
      <c r="F60" s="54">
        <f>SUM(F61:F65)</f>
        <v>0.013</v>
      </c>
      <c r="G60" s="55"/>
      <c r="H60" s="54">
        <f>SUM(H61:H65)</f>
        <v>0</v>
      </c>
      <c r="I60" s="54">
        <f>SUM(I61:I65)</f>
        <v>0.005</v>
      </c>
      <c r="J60" s="55"/>
      <c r="K60" s="54">
        <f>SUM(K61:K65)</f>
        <v>0</v>
      </c>
      <c r="L60" s="54">
        <f>SUM(L61:L65)</f>
        <v>0</v>
      </c>
      <c r="M60" s="55"/>
      <c r="N60" s="54">
        <f>SUM(N61:N65)</f>
        <v>0</v>
      </c>
      <c r="O60" s="54">
        <f>SUM(O61:O65)</f>
        <v>0</v>
      </c>
      <c r="P60" s="55"/>
      <c r="Q60" s="54">
        <f>SUM(Q61:Q65)</f>
        <v>0</v>
      </c>
      <c r="R60" s="54">
        <f>SUM(R61:R65)</f>
        <v>0</v>
      </c>
      <c r="S60" s="55"/>
      <c r="T60" s="54">
        <f>SUM(T61:T65)</f>
        <v>0</v>
      </c>
      <c r="U60" s="54">
        <f>SUM(U61:U65)</f>
        <v>0</v>
      </c>
      <c r="V60" s="55"/>
      <c r="W60" s="54">
        <f>SUM(W61:W65)</f>
        <v>0</v>
      </c>
      <c r="X60" s="54">
        <f>SUM(X61:X65)</f>
        <v>0</v>
      </c>
      <c r="Y60" s="55"/>
      <c r="Z60" s="54">
        <f>SUM(Z61:Z65)</f>
        <v>0</v>
      </c>
      <c r="AA60" s="54">
        <f>SUM(AA61:AA65)</f>
        <v>0</v>
      </c>
      <c r="AB60" s="55"/>
      <c r="AC60" s="54">
        <f>SUM(AC61:AC65)</f>
        <v>0</v>
      </c>
      <c r="AD60" s="54">
        <f>SUM(AD61:AD65)</f>
        <v>0</v>
      </c>
      <c r="AE60" s="55"/>
      <c r="AF60" s="54">
        <f>SUM(AF61:AF65)</f>
        <v>0</v>
      </c>
      <c r="AG60" s="54">
        <f>SUM(AG61:AG65)</f>
        <v>0</v>
      </c>
      <c r="AH60" s="55"/>
      <c r="AI60" s="54">
        <f>SUM(AI61:AI65)</f>
        <v>0</v>
      </c>
      <c r="AJ60" s="54">
        <f>SUM(AJ61:AJ65)</f>
        <v>0</v>
      </c>
      <c r="AK60" s="55"/>
      <c r="AL60" s="54">
        <f>SUM(AL61:AL65)</f>
        <v>0</v>
      </c>
      <c r="AM60" s="54">
        <f>SUM(AM61:AM65)</f>
        <v>0</v>
      </c>
      <c r="AN60" s="55"/>
      <c r="AO60" s="54">
        <f>SUM(AO61:AO65)</f>
        <v>0</v>
      </c>
      <c r="AP60" s="54">
        <f>SUM(AP61:AP65)</f>
        <v>0</v>
      </c>
      <c r="AQ60" s="55"/>
      <c r="AR60" s="192">
        <f t="shared" si="43"/>
        <v>0</v>
      </c>
      <c r="AS60" s="54">
        <f t="shared" si="43"/>
        <v>0.030000000000000002</v>
      </c>
      <c r="AT60" s="55"/>
    </row>
    <row r="61" spans="1:46" ht="12.75">
      <c r="A61" s="169" t="s">
        <v>222</v>
      </c>
      <c r="B61" s="227">
        <v>0</v>
      </c>
      <c r="C61" s="138">
        <v>0.012</v>
      </c>
      <c r="D61" s="58"/>
      <c r="E61" s="57">
        <v>0</v>
      </c>
      <c r="F61" s="134">
        <v>0.013</v>
      </c>
      <c r="G61" s="58"/>
      <c r="H61" s="61">
        <v>0</v>
      </c>
      <c r="I61" s="141">
        <v>0.005</v>
      </c>
      <c r="J61" s="58"/>
      <c r="K61" s="61"/>
      <c r="L61" s="136"/>
      <c r="M61" s="58"/>
      <c r="N61" s="61"/>
      <c r="O61" s="136"/>
      <c r="P61" s="58"/>
      <c r="Q61" s="61"/>
      <c r="R61" s="136"/>
      <c r="S61" s="58"/>
      <c r="T61" s="61"/>
      <c r="U61" s="136"/>
      <c r="V61" s="58"/>
      <c r="W61" s="61"/>
      <c r="X61" s="141"/>
      <c r="Y61" s="58"/>
      <c r="Z61" s="61"/>
      <c r="AA61" s="141"/>
      <c r="AB61" s="58"/>
      <c r="AC61" s="61"/>
      <c r="AD61" s="136"/>
      <c r="AE61" s="58"/>
      <c r="AF61" s="61"/>
      <c r="AG61" s="136"/>
      <c r="AH61" s="58"/>
      <c r="AI61" s="61"/>
      <c r="AJ61" s="136"/>
      <c r="AK61" s="58"/>
      <c r="AL61" s="61"/>
      <c r="AM61" s="136"/>
      <c r="AN61" s="58"/>
      <c r="AO61" s="61"/>
      <c r="AP61" s="136"/>
      <c r="AQ61" s="58"/>
      <c r="AR61" s="193">
        <f t="shared" si="43"/>
        <v>0</v>
      </c>
      <c r="AS61" s="54">
        <f t="shared" si="43"/>
        <v>0.030000000000000002</v>
      </c>
      <c r="AT61" s="55"/>
    </row>
    <row r="62" spans="1:46" ht="12.75">
      <c r="A62" s="169" t="s">
        <v>238</v>
      </c>
      <c r="B62" s="194"/>
      <c r="C62" s="136"/>
      <c r="D62" s="58"/>
      <c r="E62" s="61"/>
      <c r="F62" s="136"/>
      <c r="G62" s="58"/>
      <c r="H62" s="61"/>
      <c r="I62" s="136"/>
      <c r="J62" s="58"/>
      <c r="K62" s="61"/>
      <c r="L62" s="136"/>
      <c r="M62" s="58"/>
      <c r="N62" s="61"/>
      <c r="O62" s="136"/>
      <c r="P62" s="58"/>
      <c r="Q62" s="61"/>
      <c r="R62" s="136"/>
      <c r="S62" s="58"/>
      <c r="T62" s="61"/>
      <c r="U62" s="136"/>
      <c r="V62" s="58"/>
      <c r="W62" s="61"/>
      <c r="X62" s="136"/>
      <c r="Y62" s="58"/>
      <c r="Z62" s="61"/>
      <c r="AA62" s="136"/>
      <c r="AB62" s="58"/>
      <c r="AC62" s="61"/>
      <c r="AD62" s="136"/>
      <c r="AE62" s="58"/>
      <c r="AF62" s="61"/>
      <c r="AG62" s="136"/>
      <c r="AH62" s="58"/>
      <c r="AI62" s="61"/>
      <c r="AJ62" s="136"/>
      <c r="AK62" s="55"/>
      <c r="AL62" s="61"/>
      <c r="AM62" s="136"/>
      <c r="AN62" s="58"/>
      <c r="AO62" s="61"/>
      <c r="AP62" s="136"/>
      <c r="AQ62" s="58"/>
      <c r="AR62" s="193">
        <f t="shared" si="43"/>
        <v>0</v>
      </c>
      <c r="AS62" s="54">
        <f t="shared" si="43"/>
        <v>0</v>
      </c>
      <c r="AT62" s="55"/>
    </row>
    <row r="63" spans="1:46" ht="12.75">
      <c r="A63" s="169" t="s">
        <v>239</v>
      </c>
      <c r="B63" s="194"/>
      <c r="C63" s="136"/>
      <c r="D63" s="58"/>
      <c r="E63" s="61"/>
      <c r="F63" s="136"/>
      <c r="G63" s="58"/>
      <c r="H63" s="61"/>
      <c r="I63" s="136"/>
      <c r="J63" s="58"/>
      <c r="K63" s="61"/>
      <c r="L63" s="136"/>
      <c r="M63" s="58"/>
      <c r="N63" s="61"/>
      <c r="O63" s="136"/>
      <c r="P63" s="58"/>
      <c r="Q63" s="61"/>
      <c r="R63" s="136"/>
      <c r="S63" s="58"/>
      <c r="T63" s="61"/>
      <c r="U63" s="136"/>
      <c r="V63" s="58"/>
      <c r="W63" s="61"/>
      <c r="X63" s="136"/>
      <c r="Y63" s="58"/>
      <c r="Z63" s="61"/>
      <c r="AA63" s="136"/>
      <c r="AB63" s="58"/>
      <c r="AC63" s="61"/>
      <c r="AD63" s="136"/>
      <c r="AE63" s="58"/>
      <c r="AF63" s="61"/>
      <c r="AG63" s="136"/>
      <c r="AH63" s="58"/>
      <c r="AI63" s="61"/>
      <c r="AJ63" s="136"/>
      <c r="AK63" s="55"/>
      <c r="AL63" s="61"/>
      <c r="AM63" s="136"/>
      <c r="AN63" s="58"/>
      <c r="AO63" s="61"/>
      <c r="AP63" s="136"/>
      <c r="AQ63" s="58"/>
      <c r="AR63" s="193">
        <f t="shared" si="43"/>
        <v>0</v>
      </c>
      <c r="AS63" s="54">
        <f t="shared" si="43"/>
        <v>0</v>
      </c>
      <c r="AT63" s="55"/>
    </row>
    <row r="64" spans="1:46" ht="12.75">
      <c r="A64" s="169" t="s">
        <v>240</v>
      </c>
      <c r="B64" s="194"/>
      <c r="C64" s="136"/>
      <c r="D64" s="58"/>
      <c r="E64" s="61"/>
      <c r="F64" s="136"/>
      <c r="G64" s="58"/>
      <c r="H64" s="61"/>
      <c r="I64" s="136"/>
      <c r="J64" s="58"/>
      <c r="K64" s="61"/>
      <c r="L64" s="136"/>
      <c r="M64" s="58"/>
      <c r="N64" s="61"/>
      <c r="O64" s="136"/>
      <c r="P64" s="58"/>
      <c r="Q64" s="61"/>
      <c r="R64" s="136"/>
      <c r="S64" s="58"/>
      <c r="T64" s="61"/>
      <c r="U64" s="136"/>
      <c r="V64" s="58"/>
      <c r="W64" s="61"/>
      <c r="X64" s="136"/>
      <c r="Y64" s="58"/>
      <c r="Z64" s="61"/>
      <c r="AA64" s="136"/>
      <c r="AB64" s="58"/>
      <c r="AC64" s="61"/>
      <c r="AD64" s="136"/>
      <c r="AE64" s="58"/>
      <c r="AF64" s="61"/>
      <c r="AG64" s="136"/>
      <c r="AH64" s="58"/>
      <c r="AI64" s="61"/>
      <c r="AJ64" s="136"/>
      <c r="AK64" s="55"/>
      <c r="AL64" s="61"/>
      <c r="AM64" s="136"/>
      <c r="AN64" s="58"/>
      <c r="AO64" s="61"/>
      <c r="AP64" s="136"/>
      <c r="AQ64" s="58"/>
      <c r="AR64" s="193">
        <f t="shared" si="43"/>
        <v>0</v>
      </c>
      <c r="AS64" s="54">
        <f t="shared" si="43"/>
        <v>0</v>
      </c>
      <c r="AT64" s="55"/>
    </row>
    <row r="65" spans="1:46" ht="12.75">
      <c r="A65" s="169" t="s">
        <v>232</v>
      </c>
      <c r="B65" s="194"/>
      <c r="C65" s="136"/>
      <c r="D65" s="58"/>
      <c r="E65" s="61"/>
      <c r="F65" s="136"/>
      <c r="G65" s="58"/>
      <c r="H65" s="61"/>
      <c r="I65" s="136"/>
      <c r="J65" s="58"/>
      <c r="K65" s="61"/>
      <c r="L65" s="136"/>
      <c r="M65" s="58"/>
      <c r="N65" s="61"/>
      <c r="O65" s="136"/>
      <c r="P65" s="58"/>
      <c r="Q65" s="61"/>
      <c r="R65" s="136"/>
      <c r="S65" s="58"/>
      <c r="T65" s="61"/>
      <c r="U65" s="136"/>
      <c r="V65" s="58"/>
      <c r="W65" s="61"/>
      <c r="X65" s="141"/>
      <c r="Y65" s="58"/>
      <c r="Z65" s="61"/>
      <c r="AA65" s="141"/>
      <c r="AB65" s="58"/>
      <c r="AC65" s="61"/>
      <c r="AD65" s="136"/>
      <c r="AE65" s="58"/>
      <c r="AF65" s="61"/>
      <c r="AG65" s="141"/>
      <c r="AH65" s="58"/>
      <c r="AI65" s="61"/>
      <c r="AJ65" s="136"/>
      <c r="AK65" s="55"/>
      <c r="AL65" s="61"/>
      <c r="AM65" s="136"/>
      <c r="AN65" s="58"/>
      <c r="AO65" s="61"/>
      <c r="AP65" s="136"/>
      <c r="AQ65" s="58"/>
      <c r="AR65" s="193">
        <f t="shared" si="43"/>
        <v>0</v>
      </c>
      <c r="AS65" s="54">
        <f t="shared" si="43"/>
        <v>0</v>
      </c>
      <c r="AT65" s="55"/>
    </row>
    <row r="66" spans="1:46" ht="12.75">
      <c r="A66" s="147" t="s">
        <v>194</v>
      </c>
      <c r="B66" s="192">
        <f>SUM(B67:B68)</f>
        <v>0</v>
      </c>
      <c r="C66" s="54">
        <f>SUM(C67:C68)</f>
        <v>0.758</v>
      </c>
      <c r="D66" s="55"/>
      <c r="E66" s="54">
        <f>SUM(E67:E68)</f>
        <v>0</v>
      </c>
      <c r="F66" s="54">
        <f>SUM(F67:F68)</f>
        <v>0.539</v>
      </c>
      <c r="G66" s="55"/>
      <c r="H66" s="54">
        <f>SUM(H67:H68)</f>
        <v>0</v>
      </c>
      <c r="I66" s="54">
        <f>SUM(I67:I68)</f>
        <v>0.195</v>
      </c>
      <c r="J66" s="55"/>
      <c r="K66" s="54">
        <f>SUM(K67:K68)</f>
        <v>0</v>
      </c>
      <c r="L66" s="54">
        <f>SUM(L67:L68)</f>
        <v>0</v>
      </c>
      <c r="M66" s="55"/>
      <c r="N66" s="54">
        <f>SUM(N67:N68)</f>
        <v>0</v>
      </c>
      <c r="O66" s="54">
        <f>SUM(O67:O68)</f>
        <v>1.905</v>
      </c>
      <c r="P66" s="55"/>
      <c r="Q66" s="54">
        <f>SUM(Q67:Q68)</f>
        <v>0</v>
      </c>
      <c r="R66" s="134"/>
      <c r="S66" s="55"/>
      <c r="T66" s="54">
        <f>SUM(T67:T68)</f>
        <v>0</v>
      </c>
      <c r="U66" s="54">
        <f>SUM(U67:U68)</f>
        <v>0</v>
      </c>
      <c r="V66" s="55"/>
      <c r="W66" s="54">
        <f>SUM(W67:W68)</f>
        <v>0</v>
      </c>
      <c r="X66" s="54">
        <f>SUM(X67:X68)</f>
        <v>0</v>
      </c>
      <c r="Y66" s="55"/>
      <c r="Z66" s="54">
        <f>SUM(Z67:Z68)</f>
        <v>0</v>
      </c>
      <c r="AA66" s="54">
        <f>SUM(AA67:AA68)</f>
        <v>0</v>
      </c>
      <c r="AB66" s="55"/>
      <c r="AC66" s="54">
        <f>SUM(AC67:AC68)</f>
        <v>0</v>
      </c>
      <c r="AD66" s="54">
        <f>SUM(AD67:AD68)</f>
        <v>0</v>
      </c>
      <c r="AE66" s="55"/>
      <c r="AF66" s="54">
        <f>SUM(AF67:AF68)</f>
        <v>0</v>
      </c>
      <c r="AG66" s="54">
        <f>SUM(AG67:AG68)</f>
        <v>0</v>
      </c>
      <c r="AH66" s="55"/>
      <c r="AI66" s="54">
        <f>SUM(AI67:AI68)</f>
        <v>0</v>
      </c>
      <c r="AJ66" s="54">
        <f>SUM(AJ67:AJ68)</f>
        <v>0</v>
      </c>
      <c r="AK66" s="55"/>
      <c r="AL66" s="54">
        <f>SUM(AL67:AL68)</f>
        <v>0</v>
      </c>
      <c r="AM66" s="54">
        <f>SUM(AM67:AM68)</f>
        <v>0</v>
      </c>
      <c r="AN66" s="58"/>
      <c r="AO66" s="54">
        <f>SUM(AO67:AO68)</f>
        <v>0</v>
      </c>
      <c r="AP66" s="54">
        <f>SUM(AP67:AP68)</f>
        <v>0</v>
      </c>
      <c r="AQ66" s="55"/>
      <c r="AR66" s="192">
        <f t="shared" si="43"/>
        <v>0</v>
      </c>
      <c r="AS66" s="54">
        <f t="shared" si="43"/>
        <v>3.3970000000000002</v>
      </c>
      <c r="AT66" s="55"/>
    </row>
    <row r="67" spans="1:49" ht="12.75">
      <c r="A67" s="169" t="s">
        <v>247</v>
      </c>
      <c r="B67" s="194"/>
      <c r="C67" s="136"/>
      <c r="D67" s="55"/>
      <c r="E67" s="54"/>
      <c r="F67" s="54"/>
      <c r="G67" s="55"/>
      <c r="H67" s="61"/>
      <c r="I67" s="136"/>
      <c r="J67" s="55"/>
      <c r="K67" s="61"/>
      <c r="L67" s="136"/>
      <c r="M67" s="55"/>
      <c r="N67" s="61">
        <v>0</v>
      </c>
      <c r="O67" s="141">
        <v>1.905</v>
      </c>
      <c r="P67" s="58"/>
      <c r="Q67" s="61"/>
      <c r="R67" s="136"/>
      <c r="S67" s="58"/>
      <c r="T67" s="61"/>
      <c r="U67" s="136"/>
      <c r="V67" s="58"/>
      <c r="W67" s="61"/>
      <c r="X67" s="136"/>
      <c r="Y67" s="58"/>
      <c r="Z67" s="61"/>
      <c r="AA67" s="136"/>
      <c r="AB67" s="58"/>
      <c r="AC67" s="61"/>
      <c r="AD67" s="136"/>
      <c r="AE67" s="58"/>
      <c r="AF67" s="61">
        <v>0</v>
      </c>
      <c r="AG67" s="136"/>
      <c r="AH67" s="58"/>
      <c r="AI67" s="61"/>
      <c r="AJ67" s="136"/>
      <c r="AK67" s="55"/>
      <c r="AL67" s="61"/>
      <c r="AM67" s="136"/>
      <c r="AN67" s="58"/>
      <c r="AO67" s="61"/>
      <c r="AP67" s="136"/>
      <c r="AQ67" s="58"/>
      <c r="AR67" s="193">
        <f t="shared" si="43"/>
        <v>0</v>
      </c>
      <c r="AS67" s="54">
        <f t="shared" si="43"/>
        <v>1.905</v>
      </c>
      <c r="AT67" s="55"/>
      <c r="AW67" s="173" t="s">
        <v>145</v>
      </c>
    </row>
    <row r="68" spans="1:46" ht="16.5" thickBot="1">
      <c r="A68" s="67" t="s">
        <v>246</v>
      </c>
      <c r="B68" s="228">
        <v>0</v>
      </c>
      <c r="C68" s="229">
        <v>0.758</v>
      </c>
      <c r="D68" s="68"/>
      <c r="E68" s="335">
        <v>0</v>
      </c>
      <c r="F68" s="229">
        <v>0.539</v>
      </c>
      <c r="G68" s="68"/>
      <c r="H68" s="69">
        <v>0</v>
      </c>
      <c r="I68" s="224">
        <v>0.195</v>
      </c>
      <c r="J68" s="68"/>
      <c r="K68" s="69"/>
      <c r="L68" s="137"/>
      <c r="M68" s="70"/>
      <c r="N68" s="69"/>
      <c r="O68" s="137"/>
      <c r="P68" s="68"/>
      <c r="Q68" s="69"/>
      <c r="R68" s="137"/>
      <c r="S68" s="68"/>
      <c r="T68" s="69"/>
      <c r="U68" s="137"/>
      <c r="V68" s="68"/>
      <c r="W68" s="69"/>
      <c r="X68" s="137"/>
      <c r="Y68" s="68"/>
      <c r="Z68" s="69"/>
      <c r="AA68" s="137"/>
      <c r="AB68" s="71"/>
      <c r="AC68" s="69"/>
      <c r="AD68" s="137"/>
      <c r="AE68" s="68"/>
      <c r="AF68" s="69"/>
      <c r="AG68" s="137"/>
      <c r="AH68" s="68"/>
      <c r="AI68" s="69"/>
      <c r="AJ68" s="137"/>
      <c r="AK68" s="68"/>
      <c r="AL68" s="69"/>
      <c r="AM68" s="137"/>
      <c r="AN68" s="68"/>
      <c r="AO68" s="69"/>
      <c r="AP68" s="137"/>
      <c r="AQ68" s="68"/>
      <c r="AR68" s="228">
        <f t="shared" si="43"/>
        <v>0</v>
      </c>
      <c r="AS68" s="229">
        <f t="shared" si="43"/>
        <v>1.4920000000000002</v>
      </c>
      <c r="AT68" s="70"/>
    </row>
    <row r="69" spans="1:46" ht="17.45" customHeight="1">
      <c r="A69" s="72"/>
      <c r="B69" s="382" t="s">
        <v>269</v>
      </c>
      <c r="C69" s="383"/>
      <c r="D69" s="383"/>
      <c r="E69" s="383"/>
      <c r="F69" s="383"/>
      <c r="G69" s="383"/>
      <c r="H69" s="383"/>
      <c r="I69" s="383"/>
      <c r="J69" s="383"/>
      <c r="K69" s="383"/>
      <c r="L69" s="383"/>
      <c r="M69" s="383"/>
      <c r="N69" s="383"/>
      <c r="O69" s="383"/>
      <c r="P69" s="383"/>
      <c r="Q69" s="383"/>
      <c r="R69" s="383"/>
      <c r="S69" s="383"/>
      <c r="T69" s="383"/>
      <c r="U69" s="383"/>
      <c r="V69" s="383"/>
      <c r="W69" s="73"/>
      <c r="X69" s="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3"/>
      <c r="AT69" s="173"/>
    </row>
    <row r="70" spans="1:46" ht="27" customHeight="1">
      <c r="A70" s="336"/>
      <c r="B70" s="382" t="s">
        <v>270</v>
      </c>
      <c r="C70" s="383"/>
      <c r="D70" s="383"/>
      <c r="E70" s="383"/>
      <c r="F70" s="383"/>
      <c r="G70" s="383"/>
      <c r="H70" s="383"/>
      <c r="I70" s="383"/>
      <c r="J70" s="383"/>
      <c r="K70" s="383"/>
      <c r="L70" s="383"/>
      <c r="M70" s="383"/>
      <c r="N70" s="383"/>
      <c r="O70" s="383"/>
      <c r="P70" s="383"/>
      <c r="Q70" s="383"/>
      <c r="R70" s="383"/>
      <c r="S70" s="383"/>
      <c r="T70" s="383"/>
      <c r="U70" s="383"/>
      <c r="V70" s="383"/>
      <c r="W70" s="73"/>
      <c r="X70" s="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3"/>
      <c r="AT70" s="173"/>
    </row>
    <row r="71" spans="1:46" ht="12.75">
      <c r="A71" s="336"/>
      <c r="B71" s="382" t="s">
        <v>279</v>
      </c>
      <c r="C71" s="383"/>
      <c r="D71" s="383"/>
      <c r="E71" s="383"/>
      <c r="F71" s="383"/>
      <c r="G71" s="383"/>
      <c r="H71" s="383"/>
      <c r="I71" s="383"/>
      <c r="J71" s="383"/>
      <c r="K71" s="383"/>
      <c r="L71" s="383"/>
      <c r="M71" s="383"/>
      <c r="N71" s="383"/>
      <c r="O71" s="383"/>
      <c r="P71" s="383"/>
      <c r="Q71" s="383"/>
      <c r="R71" s="383"/>
      <c r="S71" s="383"/>
      <c r="T71" s="383"/>
      <c r="U71" s="383"/>
      <c r="V71" s="383"/>
      <c r="W71" s="73"/>
      <c r="X71" s="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173"/>
      <c r="AP71" s="173"/>
      <c r="AQ71" s="173"/>
      <c r="AT71" s="173"/>
    </row>
    <row r="72" spans="1:46" ht="12.75">
      <c r="A72" s="336"/>
      <c r="B72" s="382" t="s">
        <v>277</v>
      </c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83"/>
      <c r="N72" s="383"/>
      <c r="O72" s="383"/>
      <c r="P72" s="383"/>
      <c r="Q72" s="383"/>
      <c r="R72" s="383"/>
      <c r="S72" s="383"/>
      <c r="T72" s="383"/>
      <c r="U72" s="383"/>
      <c r="V72" s="383"/>
      <c r="W72" s="73"/>
      <c r="X72" s="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3"/>
      <c r="AQ72" s="173"/>
      <c r="AT72" s="173"/>
    </row>
    <row r="73" spans="1:46" ht="27.6" customHeight="1">
      <c r="A73" s="72"/>
      <c r="B73" s="382" t="s">
        <v>282</v>
      </c>
      <c r="C73" s="383"/>
      <c r="D73" s="383"/>
      <c r="E73" s="383"/>
      <c r="F73" s="383"/>
      <c r="G73" s="383"/>
      <c r="H73" s="383"/>
      <c r="I73" s="383"/>
      <c r="J73" s="383"/>
      <c r="K73" s="383"/>
      <c r="L73" s="383"/>
      <c r="M73" s="383"/>
      <c r="N73" s="383"/>
      <c r="O73" s="383"/>
      <c r="P73" s="383"/>
      <c r="Q73" s="383"/>
      <c r="R73" s="383"/>
      <c r="S73" s="383"/>
      <c r="T73" s="383"/>
      <c r="U73" s="383"/>
      <c r="V73" s="383"/>
      <c r="W73" s="73"/>
      <c r="X73" s="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  <c r="AN73" s="173"/>
      <c r="AO73" s="173"/>
      <c r="AP73" s="173"/>
      <c r="AQ73" s="173"/>
      <c r="AT73" s="173"/>
    </row>
    <row r="74" spans="2:22" ht="28.15" customHeight="1">
      <c r="B74" s="383"/>
      <c r="C74" s="383"/>
      <c r="D74" s="383"/>
      <c r="E74" s="383"/>
      <c r="F74" s="383"/>
      <c r="G74" s="383"/>
      <c r="H74" s="383"/>
      <c r="I74" s="383"/>
      <c r="J74" s="383"/>
      <c r="K74" s="383"/>
      <c r="L74" s="383"/>
      <c r="M74" s="383"/>
      <c r="N74" s="383"/>
      <c r="O74" s="383"/>
      <c r="P74" s="383"/>
      <c r="Q74" s="383"/>
      <c r="R74" s="383"/>
      <c r="S74" s="383"/>
      <c r="T74" s="383"/>
      <c r="U74" s="383"/>
      <c r="V74" s="383"/>
    </row>
    <row r="75" spans="2:22" ht="15" customHeight="1">
      <c r="B75" s="383"/>
      <c r="C75" s="383"/>
      <c r="D75" s="383"/>
      <c r="E75" s="383"/>
      <c r="F75" s="383"/>
      <c r="G75" s="383"/>
      <c r="H75" s="383"/>
      <c r="I75" s="383"/>
      <c r="J75" s="383"/>
      <c r="K75" s="383"/>
      <c r="L75" s="383"/>
      <c r="M75" s="383"/>
      <c r="N75" s="383"/>
      <c r="O75" s="383"/>
      <c r="P75" s="383"/>
      <c r="Q75" s="383"/>
      <c r="R75" s="383"/>
      <c r="S75" s="383"/>
      <c r="T75" s="383"/>
      <c r="U75" s="383"/>
      <c r="V75" s="383"/>
    </row>
    <row r="76" spans="2:22" ht="15" customHeight="1">
      <c r="B76" s="383"/>
      <c r="C76" s="383"/>
      <c r="D76" s="383"/>
      <c r="E76" s="383"/>
      <c r="F76" s="383"/>
      <c r="G76" s="383"/>
      <c r="H76" s="383"/>
      <c r="I76" s="383"/>
      <c r="J76" s="383"/>
      <c r="K76" s="383"/>
      <c r="L76" s="383"/>
      <c r="M76" s="383"/>
      <c r="N76" s="383"/>
      <c r="O76" s="383"/>
      <c r="P76" s="383"/>
      <c r="Q76" s="383"/>
      <c r="R76" s="383"/>
      <c r="S76" s="383"/>
      <c r="T76" s="383"/>
      <c r="U76" s="383"/>
      <c r="V76" s="383"/>
    </row>
    <row r="77" ht="15.75"/>
    <row r="78" spans="2:22" ht="15" customHeight="1">
      <c r="B78" s="145"/>
      <c r="C78" s="145"/>
      <c r="D78" s="77"/>
      <c r="E78" s="145"/>
      <c r="F78" s="145"/>
      <c r="G78" s="77"/>
      <c r="H78" s="145"/>
      <c r="I78" s="145"/>
      <c r="J78" s="78"/>
      <c r="K78" s="145"/>
      <c r="L78" s="145"/>
      <c r="M78" s="78"/>
      <c r="N78" s="145"/>
      <c r="O78" s="145"/>
      <c r="P78" s="78"/>
      <c r="Q78" s="145"/>
      <c r="R78" s="145"/>
      <c r="S78" s="77"/>
      <c r="T78" s="145"/>
      <c r="U78" s="145"/>
      <c r="V78" s="77"/>
    </row>
    <row r="79" spans="2:22" ht="15" customHeight="1">
      <c r="B79" s="145"/>
      <c r="C79" s="145"/>
      <c r="D79" s="78"/>
      <c r="E79" s="145"/>
      <c r="F79" s="145"/>
      <c r="G79" s="78"/>
      <c r="H79" s="145"/>
      <c r="I79" s="145"/>
      <c r="J79" s="78"/>
      <c r="K79" s="145"/>
      <c r="L79" s="145"/>
      <c r="M79" s="78"/>
      <c r="N79" s="145"/>
      <c r="O79" s="145"/>
      <c r="P79" s="78"/>
      <c r="Q79" s="145"/>
      <c r="R79" s="145"/>
      <c r="S79" s="78"/>
      <c r="T79" s="145"/>
      <c r="U79" s="145"/>
      <c r="V79" s="78"/>
    </row>
    <row r="80" spans="2:22" ht="15" customHeight="1">
      <c r="B80" s="145"/>
      <c r="C80" s="145"/>
      <c r="D80" s="78"/>
      <c r="E80" s="145"/>
      <c r="F80" s="145"/>
      <c r="G80" s="78"/>
      <c r="H80" s="145"/>
      <c r="I80" s="145"/>
      <c r="J80" s="78"/>
      <c r="K80" s="145"/>
      <c r="L80" s="145"/>
      <c r="M80" s="78"/>
      <c r="N80" s="145"/>
      <c r="O80" s="145"/>
      <c r="P80" s="78"/>
      <c r="Q80" s="145"/>
      <c r="R80" s="145"/>
      <c r="S80" s="78"/>
      <c r="T80" s="145"/>
      <c r="U80" s="145"/>
      <c r="V80" s="77"/>
    </row>
    <row r="81" spans="2:22" ht="15" customHeight="1">
      <c r="B81" s="145"/>
      <c r="C81" s="145"/>
      <c r="D81" s="78"/>
      <c r="E81" s="145"/>
      <c r="F81" s="145"/>
      <c r="G81" s="78"/>
      <c r="H81" s="145"/>
      <c r="I81" s="145"/>
      <c r="J81" s="77"/>
      <c r="K81" s="145"/>
      <c r="L81" s="145"/>
      <c r="M81" s="77"/>
      <c r="N81" s="145"/>
      <c r="O81" s="145"/>
      <c r="P81" s="77"/>
      <c r="Q81" s="145"/>
      <c r="R81" s="145"/>
      <c r="S81" s="78"/>
      <c r="T81" s="145"/>
      <c r="U81" s="145"/>
      <c r="V81" s="77"/>
    </row>
    <row r="82" spans="2:22" ht="15" customHeight="1">
      <c r="B82" s="145"/>
      <c r="C82" s="145"/>
      <c r="D82" s="78"/>
      <c r="E82" s="145"/>
      <c r="F82" s="145"/>
      <c r="G82" s="78"/>
      <c r="H82" s="145"/>
      <c r="I82" s="145"/>
      <c r="J82" s="78"/>
      <c r="K82" s="145"/>
      <c r="L82" s="145"/>
      <c r="M82" s="78"/>
      <c r="N82" s="145"/>
      <c r="O82" s="145"/>
      <c r="P82" s="78"/>
      <c r="Q82" s="145"/>
      <c r="R82" s="145"/>
      <c r="S82" s="78"/>
      <c r="T82" s="145"/>
      <c r="U82" s="145"/>
      <c r="V82" s="78"/>
    </row>
    <row r="83" spans="2:22" ht="15" customHeight="1">
      <c r="B83" s="145"/>
      <c r="C83" s="145"/>
      <c r="D83" s="78"/>
      <c r="E83" s="145"/>
      <c r="F83" s="145"/>
      <c r="G83" s="78"/>
      <c r="H83" s="145"/>
      <c r="I83" s="145"/>
      <c r="J83" s="78"/>
      <c r="K83" s="145"/>
      <c r="L83" s="145"/>
      <c r="M83" s="78"/>
      <c r="N83" s="145"/>
      <c r="O83" s="145"/>
      <c r="P83" s="78"/>
      <c r="Q83" s="145"/>
      <c r="R83" s="145"/>
      <c r="S83" s="78"/>
      <c r="T83" s="145"/>
      <c r="U83" s="145"/>
      <c r="V83" s="78"/>
    </row>
    <row r="84" spans="2:22" ht="15" customHeight="1">
      <c r="B84" s="145"/>
      <c r="C84" s="145"/>
      <c r="D84" s="78"/>
      <c r="E84" s="145"/>
      <c r="F84" s="145"/>
      <c r="G84" s="78"/>
      <c r="H84" s="145"/>
      <c r="I84" s="145"/>
      <c r="J84" s="78"/>
      <c r="K84" s="145"/>
      <c r="L84" s="145"/>
      <c r="M84" s="78"/>
      <c r="N84" s="145"/>
      <c r="O84" s="145"/>
      <c r="P84" s="78"/>
      <c r="Q84" s="145"/>
      <c r="R84" s="145"/>
      <c r="S84" s="78"/>
      <c r="T84" s="145"/>
      <c r="U84" s="145"/>
      <c r="V84" s="77"/>
    </row>
    <row r="85" spans="2:22" ht="15" customHeight="1">
      <c r="B85" s="145"/>
      <c r="C85" s="145"/>
      <c r="D85" s="78"/>
      <c r="E85" s="145"/>
      <c r="F85" s="145"/>
      <c r="G85" s="78"/>
      <c r="H85" s="145"/>
      <c r="I85" s="145"/>
      <c r="J85" s="78"/>
      <c r="K85" s="145"/>
      <c r="L85" s="145"/>
      <c r="M85" s="78"/>
      <c r="N85" s="145"/>
      <c r="O85" s="145"/>
      <c r="P85" s="78"/>
      <c r="Q85" s="145"/>
      <c r="R85" s="145"/>
      <c r="S85" s="78"/>
      <c r="T85" s="145"/>
      <c r="U85" s="145"/>
      <c r="V85" s="78"/>
    </row>
    <row r="86" spans="2:22" ht="15" customHeight="1">
      <c r="B86" s="145"/>
      <c r="C86" s="145"/>
      <c r="D86" s="78"/>
      <c r="E86" s="145"/>
      <c r="F86" s="145"/>
      <c r="G86" s="78"/>
      <c r="H86" s="145"/>
      <c r="I86" s="145"/>
      <c r="J86" s="78"/>
      <c r="K86" s="145"/>
      <c r="L86" s="145"/>
      <c r="M86" s="78"/>
      <c r="N86" s="145"/>
      <c r="O86" s="145"/>
      <c r="P86" s="78"/>
      <c r="Q86" s="145"/>
      <c r="R86" s="145"/>
      <c r="S86" s="78"/>
      <c r="T86" s="145"/>
      <c r="U86" s="145"/>
      <c r="V86" s="78"/>
    </row>
    <row r="87" spans="2:22" ht="15" customHeight="1">
      <c r="B87" s="145"/>
      <c r="C87" s="145"/>
      <c r="D87" s="77"/>
      <c r="E87" s="145"/>
      <c r="F87" s="145"/>
      <c r="G87" s="77"/>
      <c r="H87" s="145"/>
      <c r="I87" s="145"/>
      <c r="J87" s="77"/>
      <c r="K87" s="145"/>
      <c r="L87" s="145"/>
      <c r="M87" s="77"/>
      <c r="N87" s="145"/>
      <c r="O87" s="145"/>
      <c r="P87" s="77"/>
      <c r="Q87" s="145"/>
      <c r="R87" s="145"/>
      <c r="S87" s="77"/>
      <c r="T87" s="145"/>
      <c r="U87" s="145"/>
      <c r="V87" s="78"/>
    </row>
    <row r="88" spans="8:16" ht="15" customHeight="1">
      <c r="H88" s="145"/>
      <c r="I88" s="145"/>
      <c r="K88" s="145"/>
      <c r="L88" s="145"/>
      <c r="M88" s="80"/>
      <c r="N88" s="79"/>
      <c r="O88" s="79"/>
      <c r="P88" s="80"/>
    </row>
    <row r="89" spans="8:16" ht="15" customHeight="1">
      <c r="H89" s="145"/>
      <c r="I89" s="145"/>
      <c r="K89" s="145"/>
      <c r="L89" s="145"/>
      <c r="M89" s="82"/>
      <c r="N89" s="81"/>
      <c r="O89" s="81"/>
      <c r="P89" s="82"/>
    </row>
    <row r="90" spans="8:16" ht="15" customHeight="1">
      <c r="H90" s="145"/>
      <c r="I90" s="145"/>
      <c r="K90" s="145"/>
      <c r="L90" s="145"/>
      <c r="M90" s="80"/>
      <c r="N90" s="79"/>
      <c r="O90" s="79"/>
      <c r="P90" s="82"/>
    </row>
    <row r="91" spans="8:16" ht="15" customHeight="1">
      <c r="H91" s="145"/>
      <c r="I91" s="145"/>
      <c r="K91" s="145"/>
      <c r="L91" s="145"/>
      <c r="M91" s="82"/>
      <c r="N91" s="81"/>
      <c r="O91" s="81"/>
      <c r="P91" s="82"/>
    </row>
    <row r="92" spans="8:16" ht="15" customHeight="1">
      <c r="H92" s="145"/>
      <c r="I92" s="145"/>
      <c r="K92" s="145"/>
      <c r="L92" s="145"/>
      <c r="M92" s="82"/>
      <c r="N92" s="81"/>
      <c r="O92" s="81"/>
      <c r="P92" s="82"/>
    </row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mergeCells count="29">
    <mergeCell ref="A2:A4"/>
    <mergeCell ref="N3:P3"/>
    <mergeCell ref="Q2:S3"/>
    <mergeCell ref="T2:V3"/>
    <mergeCell ref="B71:V71"/>
    <mergeCell ref="B73:V73"/>
    <mergeCell ref="B74:V74"/>
    <mergeCell ref="B76:V76"/>
    <mergeCell ref="B75:V75"/>
    <mergeCell ref="AR2:AT3"/>
    <mergeCell ref="B72:V72"/>
    <mergeCell ref="B2:D3"/>
    <mergeCell ref="E2:G3"/>
    <mergeCell ref="H2:J3"/>
    <mergeCell ref="B69:V69"/>
    <mergeCell ref="B70:V70"/>
    <mergeCell ref="K2:P2"/>
    <mergeCell ref="K3:M3"/>
    <mergeCell ref="B1:V1"/>
    <mergeCell ref="AI2:AK3"/>
    <mergeCell ref="AL2:AQ2"/>
    <mergeCell ref="AL3:AN3"/>
    <mergeCell ref="AO3:AQ3"/>
    <mergeCell ref="W2:AH2"/>
    <mergeCell ref="AF3:AH3"/>
    <mergeCell ref="Z3:AB3"/>
    <mergeCell ref="AC3:AE3"/>
    <mergeCell ref="W3:Y3"/>
    <mergeCell ref="W1:AT1"/>
  </mergeCells>
  <printOptions horizontalCentered="1"/>
  <pageMargins left="0.1968503937007874" right="0.1968503937007874" top="1.5748031496062993" bottom="0.07874015748031496" header="1.3779527559055118" footer="0.11811023622047245"/>
  <pageSetup cellComments="asDisplayed" firstPageNumber="2" useFirstPageNumber="1" fitToHeight="0" horizontalDpi="600" verticalDpi="600" orientation="landscape" paperSize="9" scale="64" r:id="rId3"/>
  <headerFooter scaleWithDoc="0" alignWithMargins="0">
    <oddHeader>&amp;C&amp;"Times New Roman,полужирный"&amp;12ДАЛЬНЕВОСТОЧНЫЙ РЫБОХОЗЯЙСТВЕННЫЙ БАССЕЙН&amp;R&amp;"Times New Roman,полужирный"&amp;12Таблица 1</oddHeader>
    <oddFooter>&amp;R&amp;"Times New Roman,обычный"&amp;12&amp;P</oddFooter>
  </headerFooter>
  <rowBreaks count="1" manualBreakCount="1">
    <brk id="38" max="16383" man="1"/>
  </rowBreaks>
  <colBreaks count="1" manualBreakCount="1">
    <brk id="22" max="1638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A532"/>
  <sheetViews>
    <sheetView zoomScale="75" zoomScaleNormal="75" workbookViewId="0" topLeftCell="A1">
      <pane xSplit="1" ySplit="8" topLeftCell="B9" activePane="bottomRight" state="frozen"/>
      <selection pane="topRight" activeCell="B1" sqref="B1"/>
      <selection pane="bottomLeft" activeCell="A9" sqref="A9"/>
      <selection pane="bottomRight" activeCell="D45" sqref="D45"/>
    </sheetView>
  </sheetViews>
  <sheetFormatPr defaultColWidth="9.00390625" defaultRowHeight="12.75"/>
  <cols>
    <col min="1" max="1" width="26.375" style="0" customWidth="1"/>
    <col min="2" max="2" width="10.75390625" style="0" customWidth="1"/>
    <col min="3" max="3" width="10.625" style="0" customWidth="1"/>
    <col min="4" max="4" width="7.25390625" style="0" customWidth="1"/>
    <col min="5" max="5" width="9.625" style="0" customWidth="1"/>
    <col min="6" max="6" width="9.75390625" style="0" customWidth="1"/>
    <col min="7" max="7" width="6.875" style="0" customWidth="1"/>
    <col min="9" max="9" width="8.25390625" style="0" customWidth="1"/>
    <col min="10" max="10" width="6.875" style="0" customWidth="1"/>
    <col min="11" max="11" width="11.25390625" style="0" customWidth="1"/>
    <col min="12" max="12" width="10.75390625" style="0" customWidth="1"/>
    <col min="13" max="13" width="8.75390625" style="0" customWidth="1"/>
    <col min="14" max="14" width="11.75390625" style="0" customWidth="1"/>
    <col min="15" max="15" width="8.375" style="0" customWidth="1"/>
    <col min="16" max="16" width="8.125" style="0" customWidth="1"/>
    <col min="17" max="17" width="9.75390625" style="0" customWidth="1"/>
    <col min="18" max="18" width="9.875" style="34" customWidth="1"/>
    <col min="19" max="19" width="7.25390625" style="0" customWidth="1"/>
    <col min="20" max="20" width="8.25390625" style="0" customWidth="1"/>
    <col min="22" max="22" width="7.125" style="0" customWidth="1"/>
    <col min="23" max="23" width="10.625" style="0" customWidth="1"/>
    <col min="24" max="24" width="11.25390625" style="0" customWidth="1"/>
    <col min="25" max="25" width="11.625" style="0" customWidth="1"/>
  </cols>
  <sheetData>
    <row r="2" ht="12.75">
      <c r="B2" t="s">
        <v>1</v>
      </c>
    </row>
    <row r="3" spans="1:25" ht="12.75">
      <c r="A3" s="19"/>
      <c r="B3" s="11"/>
      <c r="C3" s="12" t="s">
        <v>2</v>
      </c>
      <c r="D3" s="13"/>
      <c r="E3" s="11"/>
      <c r="F3" s="12" t="s">
        <v>3</v>
      </c>
      <c r="G3" s="13"/>
      <c r="H3" s="11"/>
      <c r="I3" s="12" t="s">
        <v>4</v>
      </c>
      <c r="J3" s="13"/>
      <c r="K3" s="11"/>
      <c r="L3" s="12" t="s">
        <v>5</v>
      </c>
      <c r="M3" s="13"/>
      <c r="N3" s="11"/>
      <c r="O3" s="12" t="s">
        <v>6</v>
      </c>
      <c r="P3" s="13"/>
      <c r="Q3" s="11"/>
      <c r="R3" s="35" t="s">
        <v>6</v>
      </c>
      <c r="S3" s="13"/>
      <c r="T3" s="11"/>
      <c r="U3" s="12" t="s">
        <v>7</v>
      </c>
      <c r="V3" s="13"/>
      <c r="W3" s="11"/>
      <c r="X3" s="12" t="s">
        <v>5</v>
      </c>
      <c r="Y3" s="13"/>
    </row>
    <row r="4" spans="1:25" ht="12.75">
      <c r="A4" s="20"/>
      <c r="B4" s="14"/>
      <c r="C4" s="15" t="s">
        <v>8</v>
      </c>
      <c r="D4" s="9"/>
      <c r="E4" s="14"/>
      <c r="F4" s="15" t="s">
        <v>9</v>
      </c>
      <c r="G4" s="9"/>
      <c r="H4" s="14"/>
      <c r="I4" s="15" t="s">
        <v>10</v>
      </c>
      <c r="J4" s="9"/>
      <c r="K4" s="14"/>
      <c r="L4" s="15" t="s">
        <v>11</v>
      </c>
      <c r="M4" s="9"/>
      <c r="N4" s="14"/>
      <c r="O4" s="15" t="s">
        <v>12</v>
      </c>
      <c r="P4" s="9"/>
      <c r="Q4" s="14"/>
      <c r="R4" s="36" t="s">
        <v>13</v>
      </c>
      <c r="S4" s="9"/>
      <c r="T4" s="14"/>
      <c r="U4" s="15" t="s">
        <v>14</v>
      </c>
      <c r="V4" s="9"/>
      <c r="W4" s="14"/>
      <c r="X4" s="15" t="s">
        <v>15</v>
      </c>
      <c r="Y4" s="9"/>
    </row>
    <row r="5" spans="1:25" ht="12.75">
      <c r="A5" s="20"/>
      <c r="B5" s="14"/>
      <c r="C5" s="15" t="s">
        <v>16</v>
      </c>
      <c r="D5" s="9"/>
      <c r="E5" s="14"/>
      <c r="F5" s="15" t="s">
        <v>17</v>
      </c>
      <c r="G5" s="9"/>
      <c r="H5" s="14"/>
      <c r="I5" s="15" t="s">
        <v>18</v>
      </c>
      <c r="J5" s="9"/>
      <c r="K5" s="14"/>
      <c r="L5" s="14"/>
      <c r="M5" s="9"/>
      <c r="N5" s="14"/>
      <c r="O5" s="15" t="s">
        <v>19</v>
      </c>
      <c r="P5" s="9"/>
      <c r="Q5" s="14"/>
      <c r="R5" s="36" t="s">
        <v>19</v>
      </c>
      <c r="S5" s="9"/>
      <c r="T5" s="14"/>
      <c r="U5" s="15" t="s">
        <v>20</v>
      </c>
      <c r="V5" s="9"/>
      <c r="W5" s="14"/>
      <c r="X5" s="15" t="s">
        <v>21</v>
      </c>
      <c r="Y5" s="9"/>
    </row>
    <row r="6" spans="1:25" ht="12.75">
      <c r="A6" s="17"/>
      <c r="B6" s="18">
        <v>2002</v>
      </c>
      <c r="C6" s="16">
        <v>2003</v>
      </c>
      <c r="D6" s="24" t="s">
        <v>129</v>
      </c>
      <c r="E6" s="18">
        <v>2002</v>
      </c>
      <c r="F6" s="16">
        <v>2003</v>
      </c>
      <c r="G6" s="24" t="s">
        <v>129</v>
      </c>
      <c r="H6" s="18">
        <v>2002</v>
      </c>
      <c r="I6" s="16">
        <v>2003</v>
      </c>
      <c r="J6" s="24" t="s">
        <v>129</v>
      </c>
      <c r="K6" s="18">
        <v>2002</v>
      </c>
      <c r="L6" s="16">
        <v>2003</v>
      </c>
      <c r="M6" s="24" t="s">
        <v>129</v>
      </c>
      <c r="N6" s="18">
        <v>2002</v>
      </c>
      <c r="O6" s="16">
        <v>2003</v>
      </c>
      <c r="P6" s="24" t="s">
        <v>129</v>
      </c>
      <c r="Q6" s="18">
        <v>2002</v>
      </c>
      <c r="R6" s="16">
        <v>2003</v>
      </c>
      <c r="S6" s="24" t="s">
        <v>129</v>
      </c>
      <c r="T6" s="18">
        <v>2002</v>
      </c>
      <c r="U6" s="16">
        <v>2003</v>
      </c>
      <c r="V6" s="24" t="s">
        <v>129</v>
      </c>
      <c r="W6" s="18">
        <v>2002</v>
      </c>
      <c r="X6" s="16">
        <v>2003</v>
      </c>
      <c r="Y6" s="24" t="s">
        <v>129</v>
      </c>
    </row>
    <row r="7" spans="1:27" s="22" customFormat="1" ht="12.75">
      <c r="A7" s="21" t="s">
        <v>22</v>
      </c>
      <c r="B7" s="37">
        <f>B8+B83+B97+B104+B108+B113+B114+B115</f>
        <v>3613.1073</v>
      </c>
      <c r="C7" s="37">
        <f>C8+C83+C97+C104+C108+C113+C114+C115</f>
        <v>3598.419999999999</v>
      </c>
      <c r="D7" s="38">
        <f>(C7-B7)/B7*100</f>
        <v>-0.4065005210335425</v>
      </c>
      <c r="E7" s="37">
        <f>E8+E83+E97+E104+E108+E113+E114+E115</f>
        <v>1957.887</v>
      </c>
      <c r="F7" s="37">
        <f>F8+F83+F97+F104+F108+F113+F114+F115</f>
        <v>1444.7299999999998</v>
      </c>
      <c r="G7" s="38">
        <f>(F7-E7)/E7*100</f>
        <v>-26.20973529115828</v>
      </c>
      <c r="H7" s="37">
        <f>H8+H83+H97+H104+H108+H113+H114+H115</f>
        <v>1332.8</v>
      </c>
      <c r="I7" s="37">
        <f>I8+I83+I97+I104+I108+I113+I114+I115</f>
        <v>1477.05</v>
      </c>
      <c r="J7" s="38">
        <f>(I7-H7)/H7*100</f>
        <v>10.823079231692677</v>
      </c>
      <c r="K7" s="39">
        <f>SUM(B7+E7+H7)</f>
        <v>6903.7943000000005</v>
      </c>
      <c r="L7" s="39">
        <f>SUM(C7+F7+I7)</f>
        <v>6520.199999999999</v>
      </c>
      <c r="M7" s="38">
        <f>(L7-K7)/K7*100</f>
        <v>-5.5562822895809845</v>
      </c>
      <c r="N7" s="37">
        <f>N8+N83+N97+N104+N108+N113+N114+N115</f>
        <v>251.62099999999998</v>
      </c>
      <c r="O7" s="37">
        <f>O8+O83+O97+O104+O108+O113+O114+O115</f>
        <v>253.31600000000003</v>
      </c>
      <c r="P7" s="38">
        <f>(O7-N7)/N7*100</f>
        <v>0.6736321690161196</v>
      </c>
      <c r="Q7" s="37">
        <f>Q8+Q83+Q97+Q104+Q108+Q113+Q114+Q115</f>
        <v>198.077</v>
      </c>
      <c r="R7" s="39">
        <f>R8+R83+R97+R104+R108+R113+R114+R115</f>
        <v>212.116</v>
      </c>
      <c r="S7" s="38">
        <f>(R7-Q7)/Q7*100</f>
        <v>7.087647732952345</v>
      </c>
      <c r="T7" s="37">
        <f>T8+T83+T97+T104+T108+T113+T114+T115</f>
        <v>14.46</v>
      </c>
      <c r="U7" s="37">
        <f>U8+U83+U97+U104+U108+U113+U114+U115</f>
        <v>11.830000000000002</v>
      </c>
      <c r="V7" s="38">
        <f>(U7-T7)/T7*100</f>
        <v>-18.18810511756569</v>
      </c>
      <c r="W7" s="37">
        <f>T7+Q7+N7+K7</f>
        <v>7367.952300000001</v>
      </c>
      <c r="X7" s="37">
        <f>U7+R7+O7+L7</f>
        <v>6997.461999999999</v>
      </c>
      <c r="Y7" s="38">
        <f>(X7-W7)/W7*100</f>
        <v>-5.028402531867669</v>
      </c>
      <c r="AA7" s="27"/>
    </row>
    <row r="8" spans="1:25" s="22" customFormat="1" ht="12.75">
      <c r="A8" s="21" t="s">
        <v>23</v>
      </c>
      <c r="B8" s="37">
        <f>SUM(B9:B82)</f>
        <v>2870.9113</v>
      </c>
      <c r="C8" s="37">
        <f>SUM(C9:C82)</f>
        <v>2840.1439999999993</v>
      </c>
      <c r="D8" s="38">
        <f aca="true" t="shared" si="0" ref="D8:D70">(C8-B8)/B8*100</f>
        <v>-1.0716910689647878</v>
      </c>
      <c r="E8" s="37">
        <f>SUM(E9:E82)</f>
        <v>1945.657</v>
      </c>
      <c r="F8" s="37">
        <f>SUM(F9:F82)</f>
        <v>1416.2999999999997</v>
      </c>
      <c r="G8" s="38">
        <f>(F8-E8)/E8*100</f>
        <v>-27.207107933207148</v>
      </c>
      <c r="H8" s="37">
        <f>SUM(H9:H82)</f>
        <v>1292.8</v>
      </c>
      <c r="I8" s="37">
        <f>SUM(I9:I82)</f>
        <v>1472.05</v>
      </c>
      <c r="J8" s="38">
        <f>(I8-H8)/H8*100</f>
        <v>13.865253712871286</v>
      </c>
      <c r="K8" s="39">
        <f>SUM(K9:K82)</f>
        <v>6109.3653</v>
      </c>
      <c r="L8" s="39">
        <f>SUM(L9:L82)</f>
        <v>5370.490000000001</v>
      </c>
      <c r="M8" s="38">
        <f aca="true" t="shared" si="1" ref="M8:M70">(L8-K8)/K8*100</f>
        <v>-12.094141759701284</v>
      </c>
      <c r="N8" s="37">
        <f>SUM(N9:N82)</f>
        <v>217.95999999999998</v>
      </c>
      <c r="O8" s="37">
        <f>SUM(O9:O82)</f>
        <v>221.353</v>
      </c>
      <c r="P8" s="38">
        <f>(O8-N8)/N8*100</f>
        <v>1.55670765278034</v>
      </c>
      <c r="Q8" s="37">
        <f>SUM(Q9:Q82)</f>
        <v>196.672</v>
      </c>
      <c r="R8" s="39">
        <f>SUM(R9:R82)</f>
        <v>210.12900000000002</v>
      </c>
      <c r="S8" s="38">
        <f>(R8-Q8)/Q8*100</f>
        <v>6.84235681744225</v>
      </c>
      <c r="T8" s="37">
        <f>SUM(T9:T82)</f>
        <v>3.01</v>
      </c>
      <c r="U8" s="37">
        <f>SUM(U9:U82)</f>
        <v>0.98</v>
      </c>
      <c r="V8" s="38">
        <f>(U8-T8)/T8*100</f>
        <v>-67.44186046511628</v>
      </c>
      <c r="W8" s="37">
        <f>T8+Q8+N8+K8</f>
        <v>6527.0073</v>
      </c>
      <c r="X8" s="37">
        <f aca="true" t="shared" si="2" ref="W8:X70">U8+R8+O8+L8</f>
        <v>5802.952000000001</v>
      </c>
      <c r="Y8" s="38">
        <f aca="true" t="shared" si="3" ref="Y8:Y70">(X8-W8)/W8*100</f>
        <v>-11.093220318598373</v>
      </c>
    </row>
    <row r="9" spans="1:25" ht="12.75">
      <c r="A9" s="17" t="s">
        <v>24</v>
      </c>
      <c r="B9" s="2">
        <v>364.753</v>
      </c>
      <c r="C9" s="6">
        <v>306.091</v>
      </c>
      <c r="D9" s="10">
        <f t="shared" si="0"/>
        <v>-16.08266415903364</v>
      </c>
      <c r="E9" s="2">
        <v>93.1</v>
      </c>
      <c r="F9" s="2">
        <v>106</v>
      </c>
      <c r="G9" s="10">
        <f>(F9-E9)/E9*100</f>
        <v>13.856068743286794</v>
      </c>
      <c r="H9" s="2">
        <v>6.9</v>
      </c>
      <c r="I9" s="2">
        <v>16</v>
      </c>
      <c r="J9" s="10">
        <f>(I9-H9)/H9*100</f>
        <v>131.88405797101447</v>
      </c>
      <c r="K9" s="5">
        <f>SUM(B9+E9+H9)</f>
        <v>464.75299999999993</v>
      </c>
      <c r="L9" s="32">
        <f>SUM(C9+F9+I9)</f>
        <v>428.091</v>
      </c>
      <c r="M9" s="10">
        <f t="shared" si="1"/>
        <v>-7.8884913061346404</v>
      </c>
      <c r="N9" s="2">
        <v>3.823</v>
      </c>
      <c r="O9" s="6">
        <v>4.472</v>
      </c>
      <c r="P9" s="10">
        <f>(O9-N9)/N9*100</f>
        <v>16.97619670415905</v>
      </c>
      <c r="Q9" s="2"/>
      <c r="R9" s="6"/>
      <c r="S9" s="10"/>
      <c r="T9" s="2"/>
      <c r="U9" s="2"/>
      <c r="V9" s="10"/>
      <c r="W9" s="5">
        <f t="shared" si="2"/>
        <v>468.5759999999999</v>
      </c>
      <c r="X9" s="5">
        <f t="shared" si="2"/>
        <v>432.563</v>
      </c>
      <c r="Y9" s="10">
        <f t="shared" si="3"/>
        <v>-7.685626237792786</v>
      </c>
    </row>
    <row r="10" spans="1:25" ht="12.75">
      <c r="A10" s="17" t="s">
        <v>124</v>
      </c>
      <c r="B10" s="2"/>
      <c r="C10" s="2"/>
      <c r="D10" s="10"/>
      <c r="E10" s="2"/>
      <c r="F10" s="2"/>
      <c r="G10" s="10"/>
      <c r="H10" s="2">
        <v>20</v>
      </c>
      <c r="I10" s="2">
        <v>3</v>
      </c>
      <c r="J10" s="10">
        <f>(I10-H10)/H10*100</f>
        <v>-85</v>
      </c>
      <c r="K10" s="5">
        <f>SUM(B10+E10+H10)</f>
        <v>20</v>
      </c>
      <c r="L10" s="5">
        <f>SUM(C10+F10+I10)</f>
        <v>3</v>
      </c>
      <c r="M10" s="10">
        <f t="shared" si="1"/>
        <v>-85</v>
      </c>
      <c r="N10" s="2"/>
      <c r="O10" s="2"/>
      <c r="P10" s="10"/>
      <c r="Q10" s="2"/>
      <c r="R10" s="6"/>
      <c r="S10" s="10"/>
      <c r="T10" s="2"/>
      <c r="U10" s="2"/>
      <c r="V10" s="10"/>
      <c r="W10" s="5">
        <f t="shared" si="2"/>
        <v>20</v>
      </c>
      <c r="X10" s="5">
        <f t="shared" si="2"/>
        <v>3</v>
      </c>
      <c r="Y10" s="10">
        <f t="shared" si="3"/>
        <v>-85</v>
      </c>
    </row>
    <row r="11" spans="1:25" ht="12.75">
      <c r="A11" s="17" t="s">
        <v>25</v>
      </c>
      <c r="B11" s="2">
        <v>17.3</v>
      </c>
      <c r="C11" s="2">
        <v>19.9</v>
      </c>
      <c r="D11" s="10">
        <f t="shared" si="0"/>
        <v>15.028901734104034</v>
      </c>
      <c r="E11" s="2"/>
      <c r="F11" s="2"/>
      <c r="G11" s="10"/>
      <c r="H11" s="2"/>
      <c r="I11" s="2"/>
      <c r="J11" s="10"/>
      <c r="K11" s="5">
        <f aca="true" t="shared" si="4" ref="K11:L71">SUM(B11+E11+H11)</f>
        <v>17.3</v>
      </c>
      <c r="L11" s="5">
        <f t="shared" si="4"/>
        <v>19.9</v>
      </c>
      <c r="M11" s="10">
        <f t="shared" si="1"/>
        <v>15.028901734104034</v>
      </c>
      <c r="N11" s="2"/>
      <c r="O11" s="2"/>
      <c r="P11" s="10"/>
      <c r="Q11" s="2"/>
      <c r="R11" s="6"/>
      <c r="S11" s="10"/>
      <c r="T11" s="2"/>
      <c r="U11" s="2"/>
      <c r="V11" s="10"/>
      <c r="W11" s="5">
        <f t="shared" si="2"/>
        <v>17.3</v>
      </c>
      <c r="X11" s="5">
        <f t="shared" si="2"/>
        <v>19.9</v>
      </c>
      <c r="Y11" s="10">
        <f t="shared" si="3"/>
        <v>15.028901734104034</v>
      </c>
    </row>
    <row r="12" spans="1:25" ht="12.75">
      <c r="A12" s="17" t="s">
        <v>117</v>
      </c>
      <c r="B12" s="2"/>
      <c r="C12" s="2"/>
      <c r="D12" s="10"/>
      <c r="E12" s="2"/>
      <c r="F12" s="2"/>
      <c r="G12" s="10"/>
      <c r="H12" s="2"/>
      <c r="I12" s="2"/>
      <c r="J12" s="10"/>
      <c r="K12" s="5"/>
      <c r="L12" s="5"/>
      <c r="M12" s="10"/>
      <c r="N12" s="2">
        <v>50</v>
      </c>
      <c r="O12" s="2">
        <v>50</v>
      </c>
      <c r="P12" s="10">
        <f>(O12-N12)/N12*100</f>
        <v>0</v>
      </c>
      <c r="Q12" s="2"/>
      <c r="R12" s="6"/>
      <c r="S12" s="10"/>
      <c r="T12" s="2"/>
      <c r="U12" s="2"/>
      <c r="V12" s="10"/>
      <c r="W12" s="5">
        <f t="shared" si="2"/>
        <v>50</v>
      </c>
      <c r="X12" s="5">
        <f t="shared" si="2"/>
        <v>50</v>
      </c>
      <c r="Y12" s="10">
        <f t="shared" si="3"/>
        <v>0</v>
      </c>
    </row>
    <row r="13" spans="1:25" ht="12.75">
      <c r="A13" s="17" t="s">
        <v>26</v>
      </c>
      <c r="B13" s="2"/>
      <c r="C13" s="2"/>
      <c r="D13" s="10"/>
      <c r="E13" s="2"/>
      <c r="F13" s="2"/>
      <c r="G13" s="10"/>
      <c r="H13" s="2"/>
      <c r="I13" s="2"/>
      <c r="J13" s="10"/>
      <c r="K13" s="5"/>
      <c r="L13" s="5"/>
      <c r="M13" s="10"/>
      <c r="N13" s="2">
        <v>12.5</v>
      </c>
      <c r="O13" s="2">
        <v>25</v>
      </c>
      <c r="P13" s="10">
        <f>(O13-N13)/N13*100</f>
        <v>100</v>
      </c>
      <c r="Q13" s="2"/>
      <c r="R13" s="6"/>
      <c r="S13" s="10"/>
      <c r="T13" s="2"/>
      <c r="U13" s="2"/>
      <c r="V13" s="10"/>
      <c r="W13" s="5">
        <f t="shared" si="2"/>
        <v>12.5</v>
      </c>
      <c r="X13" s="5">
        <f t="shared" si="2"/>
        <v>25</v>
      </c>
      <c r="Y13" s="10">
        <f t="shared" si="3"/>
        <v>100</v>
      </c>
    </row>
    <row r="14" spans="1:25" ht="12.75">
      <c r="A14" s="17" t="s">
        <v>116</v>
      </c>
      <c r="B14" s="2">
        <v>38.31</v>
      </c>
      <c r="C14" s="2">
        <v>31.4</v>
      </c>
      <c r="D14" s="10">
        <f t="shared" si="0"/>
        <v>-18.03706604019839</v>
      </c>
      <c r="E14" s="2"/>
      <c r="F14" s="2"/>
      <c r="G14" s="10"/>
      <c r="H14" s="2"/>
      <c r="I14" s="2"/>
      <c r="J14" s="10"/>
      <c r="K14" s="5">
        <f t="shared" si="4"/>
        <v>38.31</v>
      </c>
      <c r="L14" s="5">
        <f t="shared" si="4"/>
        <v>31.4</v>
      </c>
      <c r="M14" s="10">
        <f t="shared" si="1"/>
        <v>-18.03706604019839</v>
      </c>
      <c r="N14" s="2"/>
      <c r="O14" s="2"/>
      <c r="P14" s="10"/>
      <c r="Q14" s="2"/>
      <c r="R14" s="6"/>
      <c r="S14" s="10"/>
      <c r="T14" s="2"/>
      <c r="U14" s="2"/>
      <c r="V14" s="10"/>
      <c r="W14" s="5">
        <f t="shared" si="2"/>
        <v>38.31</v>
      </c>
      <c r="X14" s="5">
        <f t="shared" si="2"/>
        <v>31.4</v>
      </c>
      <c r="Y14" s="10">
        <f t="shared" si="3"/>
        <v>-18.03706604019839</v>
      </c>
    </row>
    <row r="15" spans="1:25" ht="12.75">
      <c r="A15" s="17" t="s">
        <v>121</v>
      </c>
      <c r="B15" s="2"/>
      <c r="C15" s="2"/>
      <c r="D15" s="10"/>
      <c r="E15" s="2"/>
      <c r="F15" s="2"/>
      <c r="G15" s="10"/>
      <c r="H15" s="2"/>
      <c r="I15" s="2"/>
      <c r="J15" s="10"/>
      <c r="K15" s="5"/>
      <c r="L15" s="5"/>
      <c r="M15" s="10"/>
      <c r="N15" s="2">
        <v>43.8</v>
      </c>
      <c r="O15" s="2">
        <v>30.76</v>
      </c>
      <c r="P15" s="10">
        <f>(O15-N15)/N15*100</f>
        <v>-29.771689497716885</v>
      </c>
      <c r="Q15" s="2"/>
      <c r="R15" s="6"/>
      <c r="S15" s="10"/>
      <c r="T15" s="2"/>
      <c r="U15" s="2"/>
      <c r="V15" s="10"/>
      <c r="W15" s="5">
        <f t="shared" si="2"/>
        <v>43.8</v>
      </c>
      <c r="X15" s="5">
        <f t="shared" si="2"/>
        <v>30.76</v>
      </c>
      <c r="Y15" s="10">
        <f t="shared" si="3"/>
        <v>-29.771689497716885</v>
      </c>
    </row>
    <row r="16" spans="1:25" ht="12.75">
      <c r="A16" s="17" t="s">
        <v>27</v>
      </c>
      <c r="B16" s="2"/>
      <c r="C16" s="2"/>
      <c r="D16" s="10"/>
      <c r="E16" s="2"/>
      <c r="F16" s="2"/>
      <c r="G16" s="10"/>
      <c r="H16" s="2"/>
      <c r="I16" s="2"/>
      <c r="J16" s="10"/>
      <c r="K16" s="5"/>
      <c r="L16" s="5"/>
      <c r="M16" s="10"/>
      <c r="N16" s="2">
        <v>40</v>
      </c>
      <c r="O16" s="2">
        <v>40</v>
      </c>
      <c r="P16" s="10">
        <f>(O16-N16)/N16*100</f>
        <v>0</v>
      </c>
      <c r="Q16" s="6">
        <v>0.105</v>
      </c>
      <c r="R16" s="6">
        <v>0.35</v>
      </c>
      <c r="S16" s="10">
        <f>(R16-Q16)/Q16*100</f>
        <v>233.33333333333334</v>
      </c>
      <c r="T16" s="2"/>
      <c r="U16" s="2"/>
      <c r="V16" s="10"/>
      <c r="W16" s="5">
        <f t="shared" si="2"/>
        <v>40.105</v>
      </c>
      <c r="X16" s="5">
        <f t="shared" si="2"/>
        <v>40.35</v>
      </c>
      <c r="Y16" s="10">
        <f t="shared" si="3"/>
        <v>0.6108963969579967</v>
      </c>
    </row>
    <row r="17" spans="1:25" ht="12.75">
      <c r="A17" s="17" t="s">
        <v>28</v>
      </c>
      <c r="B17" s="2"/>
      <c r="C17" s="6">
        <v>0.001</v>
      </c>
      <c r="D17" s="10"/>
      <c r="E17" s="2">
        <v>24</v>
      </c>
      <c r="F17" s="2">
        <v>34</v>
      </c>
      <c r="G17" s="10">
        <f>(F17-E17)/E17*100</f>
        <v>41.66666666666667</v>
      </c>
      <c r="H17" s="2">
        <v>5</v>
      </c>
      <c r="I17" s="2">
        <v>11</v>
      </c>
      <c r="J17" s="10">
        <f>(I17-H17)/H17*100</f>
        <v>120</v>
      </c>
      <c r="K17" s="5">
        <f t="shared" si="4"/>
        <v>29</v>
      </c>
      <c r="L17" s="5"/>
      <c r="M17" s="10">
        <f t="shared" si="1"/>
        <v>-100</v>
      </c>
      <c r="N17" s="2"/>
      <c r="O17" s="2"/>
      <c r="P17" s="10"/>
      <c r="Q17" s="2"/>
      <c r="R17" s="6"/>
      <c r="S17" s="10"/>
      <c r="T17" s="2"/>
      <c r="U17" s="2"/>
      <c r="V17" s="10"/>
      <c r="W17" s="5">
        <f t="shared" si="2"/>
        <v>29</v>
      </c>
      <c r="X17" s="5">
        <f t="shared" si="2"/>
        <v>0</v>
      </c>
      <c r="Y17" s="10">
        <f t="shared" si="3"/>
        <v>-100</v>
      </c>
    </row>
    <row r="18" spans="1:25" ht="12.75">
      <c r="A18" s="17" t="s">
        <v>29</v>
      </c>
      <c r="B18" s="2"/>
      <c r="C18" s="2"/>
      <c r="D18" s="10"/>
      <c r="E18" s="2">
        <v>320</v>
      </c>
      <c r="F18" s="2">
        <v>310</v>
      </c>
      <c r="G18" s="10">
        <f>(F18-E18)/E18*100</f>
        <v>-3.125</v>
      </c>
      <c r="H18" s="2"/>
      <c r="I18" s="2"/>
      <c r="J18" s="10"/>
      <c r="K18" s="5">
        <f t="shared" si="4"/>
        <v>320</v>
      </c>
      <c r="L18" s="5"/>
      <c r="M18" s="10">
        <f t="shared" si="1"/>
        <v>-100</v>
      </c>
      <c r="N18" s="2"/>
      <c r="O18" s="2"/>
      <c r="P18" s="10"/>
      <c r="Q18" s="2"/>
      <c r="R18" s="6"/>
      <c r="S18" s="10"/>
      <c r="T18" s="2"/>
      <c r="U18" s="2"/>
      <c r="V18" s="10"/>
      <c r="W18" s="5">
        <f t="shared" si="2"/>
        <v>320</v>
      </c>
      <c r="X18" s="5">
        <f>U18+R18+O18+L18</f>
        <v>0</v>
      </c>
      <c r="Y18" s="10">
        <f t="shared" si="3"/>
        <v>-100</v>
      </c>
    </row>
    <row r="19" spans="1:25" ht="12.75">
      <c r="A19" s="17" t="s">
        <v>30</v>
      </c>
      <c r="B19" s="2">
        <v>95</v>
      </c>
      <c r="C19" s="2">
        <v>95</v>
      </c>
      <c r="D19" s="10">
        <f t="shared" si="0"/>
        <v>0</v>
      </c>
      <c r="E19" s="2"/>
      <c r="F19" s="2"/>
      <c r="G19" s="10"/>
      <c r="H19" s="2"/>
      <c r="I19" s="2"/>
      <c r="J19" s="10"/>
      <c r="K19" s="5">
        <f t="shared" si="4"/>
        <v>95</v>
      </c>
      <c r="L19" s="5">
        <f t="shared" si="4"/>
        <v>95</v>
      </c>
      <c r="M19" s="10">
        <f t="shared" si="1"/>
        <v>0</v>
      </c>
      <c r="N19" s="2"/>
      <c r="O19" s="2"/>
      <c r="P19" s="10"/>
      <c r="Q19" s="2"/>
      <c r="R19" s="6"/>
      <c r="S19" s="10"/>
      <c r="T19" s="2"/>
      <c r="U19" s="2"/>
      <c r="V19" s="10"/>
      <c r="W19" s="5">
        <f t="shared" si="2"/>
        <v>95</v>
      </c>
      <c r="X19" s="5">
        <f t="shared" si="2"/>
        <v>95</v>
      </c>
      <c r="Y19" s="10">
        <f t="shared" si="3"/>
        <v>0</v>
      </c>
    </row>
    <row r="20" spans="1:25" ht="12.75">
      <c r="A20" s="17" t="s">
        <v>31</v>
      </c>
      <c r="B20" s="2">
        <v>190.52</v>
      </c>
      <c r="C20" s="2">
        <v>148</v>
      </c>
      <c r="D20" s="10">
        <f t="shared" si="0"/>
        <v>-22.31786689061516</v>
      </c>
      <c r="E20" s="2">
        <v>100</v>
      </c>
      <c r="F20" s="2">
        <v>110</v>
      </c>
      <c r="G20" s="10">
        <f>(F20-E20)/E20*100</f>
        <v>10</v>
      </c>
      <c r="H20" s="2">
        <v>1</v>
      </c>
      <c r="I20" s="2">
        <v>2.55</v>
      </c>
      <c r="J20" s="10">
        <f>(I20-H20)/H20*100</f>
        <v>154.99999999999997</v>
      </c>
      <c r="K20" s="5">
        <f t="shared" si="4"/>
        <v>291.52</v>
      </c>
      <c r="L20" s="5">
        <f t="shared" si="4"/>
        <v>260.55</v>
      </c>
      <c r="M20" s="10">
        <f t="shared" si="1"/>
        <v>-10.623627881448948</v>
      </c>
      <c r="N20" s="2"/>
      <c r="O20" s="2"/>
      <c r="P20" s="10"/>
      <c r="Q20" s="2"/>
      <c r="R20" s="6"/>
      <c r="S20" s="10"/>
      <c r="T20" s="2"/>
      <c r="U20" s="2"/>
      <c r="V20" s="10"/>
      <c r="W20" s="5">
        <f t="shared" si="2"/>
        <v>291.52</v>
      </c>
      <c r="X20" s="5">
        <f t="shared" si="2"/>
        <v>260.55</v>
      </c>
      <c r="Y20" s="10">
        <f t="shared" si="3"/>
        <v>-10.623627881448948</v>
      </c>
    </row>
    <row r="21" spans="1:25" ht="12.75">
      <c r="A21" s="17" t="s">
        <v>32</v>
      </c>
      <c r="B21" s="2">
        <v>25</v>
      </c>
      <c r="C21" s="2">
        <v>45</v>
      </c>
      <c r="D21" s="10">
        <f t="shared" si="0"/>
        <v>80</v>
      </c>
      <c r="E21" s="2">
        <v>10</v>
      </c>
      <c r="F21" s="2">
        <v>10</v>
      </c>
      <c r="G21" s="10">
        <f>(F21-E21)/E21*100</f>
        <v>0</v>
      </c>
      <c r="H21" s="2">
        <v>2</v>
      </c>
      <c r="I21" s="2">
        <v>1</v>
      </c>
      <c r="J21" s="10">
        <f>(I21-H21)/H21*100</f>
        <v>-50</v>
      </c>
      <c r="K21" s="5">
        <f t="shared" si="4"/>
        <v>37</v>
      </c>
      <c r="L21" s="5">
        <f t="shared" si="4"/>
        <v>56</v>
      </c>
      <c r="M21" s="10">
        <f t="shared" si="1"/>
        <v>51.35135135135135</v>
      </c>
      <c r="N21" s="2"/>
      <c r="O21" s="2"/>
      <c r="P21" s="10"/>
      <c r="Q21" s="2"/>
      <c r="R21" s="6"/>
      <c r="S21" s="10"/>
      <c r="T21" s="2"/>
      <c r="U21" s="2"/>
      <c r="V21" s="10"/>
      <c r="W21" s="5">
        <f t="shared" si="2"/>
        <v>37</v>
      </c>
      <c r="X21" s="5">
        <f t="shared" si="2"/>
        <v>56</v>
      </c>
      <c r="Y21" s="10">
        <f t="shared" si="3"/>
        <v>51.35135135135135</v>
      </c>
    </row>
    <row r="22" spans="1:25" ht="12.75">
      <c r="A22" s="17" t="s">
        <v>123</v>
      </c>
      <c r="B22" s="2">
        <v>1.5</v>
      </c>
      <c r="C22" s="2">
        <v>2.4</v>
      </c>
      <c r="D22" s="10">
        <f t="shared" si="0"/>
        <v>60</v>
      </c>
      <c r="E22" s="2">
        <v>5</v>
      </c>
      <c r="F22" s="2">
        <v>5</v>
      </c>
      <c r="G22" s="10">
        <f>(F22-E22)/E22*100</f>
        <v>0</v>
      </c>
      <c r="H22" s="2"/>
      <c r="I22" s="2"/>
      <c r="J22" s="10"/>
      <c r="K22" s="5">
        <f t="shared" si="4"/>
        <v>6.5</v>
      </c>
      <c r="L22" s="5">
        <f t="shared" si="4"/>
        <v>7.4</v>
      </c>
      <c r="M22" s="10">
        <f t="shared" si="1"/>
        <v>13.846153846153852</v>
      </c>
      <c r="N22" s="2"/>
      <c r="O22" s="2"/>
      <c r="P22" s="10"/>
      <c r="Q22" s="2"/>
      <c r="R22" s="6"/>
      <c r="S22" s="10"/>
      <c r="T22" s="2"/>
      <c r="U22" s="2"/>
      <c r="V22" s="10"/>
      <c r="W22" s="5">
        <f t="shared" si="2"/>
        <v>6.5</v>
      </c>
      <c r="X22" s="5">
        <f t="shared" si="2"/>
        <v>7.4</v>
      </c>
      <c r="Y22" s="10">
        <f t="shared" si="3"/>
        <v>13.846153846153852</v>
      </c>
    </row>
    <row r="23" spans="1:25" ht="12.75">
      <c r="A23" s="17" t="s">
        <v>33</v>
      </c>
      <c r="B23" s="2"/>
      <c r="C23" s="2"/>
      <c r="D23" s="10"/>
      <c r="E23" s="2"/>
      <c r="F23" s="2"/>
      <c r="G23" s="10"/>
      <c r="H23" s="2"/>
      <c r="I23" s="2"/>
      <c r="J23" s="10"/>
      <c r="K23" s="5"/>
      <c r="L23" s="5"/>
      <c r="M23" s="10"/>
      <c r="N23" s="2">
        <v>2</v>
      </c>
      <c r="O23" s="2">
        <v>1.7</v>
      </c>
      <c r="P23" s="10">
        <f>(O23-N23)/N23*100</f>
        <v>-15.000000000000002</v>
      </c>
      <c r="Q23" s="2"/>
      <c r="R23" s="6"/>
      <c r="S23" s="10"/>
      <c r="T23" s="2"/>
      <c r="U23" s="2"/>
      <c r="V23" s="10"/>
      <c r="W23" s="5">
        <f t="shared" si="2"/>
        <v>2</v>
      </c>
      <c r="X23" s="5">
        <f t="shared" si="2"/>
        <v>1.7</v>
      </c>
      <c r="Y23" s="10">
        <f t="shared" si="3"/>
        <v>-15.000000000000002</v>
      </c>
    </row>
    <row r="24" spans="1:25" ht="12.75">
      <c r="A24" s="17" t="s">
        <v>34</v>
      </c>
      <c r="B24" s="2"/>
      <c r="C24" s="2"/>
      <c r="D24" s="10"/>
      <c r="E24" s="2">
        <v>55</v>
      </c>
      <c r="F24" s="2">
        <v>10</v>
      </c>
      <c r="G24" s="10">
        <f>(F24-E24)/E24*100</f>
        <v>-81.81818181818183</v>
      </c>
      <c r="H24" s="2"/>
      <c r="I24" s="2"/>
      <c r="J24" s="10"/>
      <c r="K24" s="5">
        <f t="shared" si="4"/>
        <v>55</v>
      </c>
      <c r="L24" s="5">
        <f t="shared" si="4"/>
        <v>10</v>
      </c>
      <c r="M24" s="10">
        <f t="shared" si="1"/>
        <v>-81.81818181818183</v>
      </c>
      <c r="N24" s="2"/>
      <c r="O24" s="2"/>
      <c r="P24" s="10"/>
      <c r="Q24" s="2"/>
      <c r="R24" s="6"/>
      <c r="S24" s="10"/>
      <c r="T24" s="2"/>
      <c r="U24" s="2"/>
      <c r="V24" s="10"/>
      <c r="W24" s="5">
        <f t="shared" si="2"/>
        <v>55</v>
      </c>
      <c r="X24" s="5">
        <f t="shared" si="2"/>
        <v>10</v>
      </c>
      <c r="Y24" s="10">
        <f t="shared" si="3"/>
        <v>-81.81818181818183</v>
      </c>
    </row>
    <row r="25" spans="1:25" ht="12.75">
      <c r="A25" s="17" t="s">
        <v>35</v>
      </c>
      <c r="B25" s="2">
        <v>929.6</v>
      </c>
      <c r="C25" s="2">
        <v>986.25</v>
      </c>
      <c r="D25" s="10">
        <f t="shared" si="0"/>
        <v>6.094018932874352</v>
      </c>
      <c r="E25" s="2"/>
      <c r="F25" s="2"/>
      <c r="G25" s="10"/>
      <c r="H25" s="2"/>
      <c r="I25" s="2"/>
      <c r="J25" s="10"/>
      <c r="K25" s="5">
        <f t="shared" si="4"/>
        <v>929.6</v>
      </c>
      <c r="L25" s="5">
        <f t="shared" si="4"/>
        <v>986.25</v>
      </c>
      <c r="M25" s="10">
        <f t="shared" si="1"/>
        <v>6.094018932874352</v>
      </c>
      <c r="N25" s="2"/>
      <c r="O25" s="2"/>
      <c r="P25" s="10"/>
      <c r="Q25" s="2"/>
      <c r="R25" s="6"/>
      <c r="S25" s="10"/>
      <c r="T25" s="2"/>
      <c r="U25" s="2"/>
      <c r="V25" s="10"/>
      <c r="W25" s="5">
        <f t="shared" si="2"/>
        <v>929.6</v>
      </c>
      <c r="X25" s="5">
        <f t="shared" si="2"/>
        <v>986.25</v>
      </c>
      <c r="Y25" s="10">
        <f t="shared" si="3"/>
        <v>6.094018932874352</v>
      </c>
    </row>
    <row r="26" spans="1:25" ht="12.75">
      <c r="A26" s="17" t="s">
        <v>36</v>
      </c>
      <c r="B26" s="2">
        <v>45.477</v>
      </c>
      <c r="C26" s="2">
        <v>43.051</v>
      </c>
      <c r="D26" s="10">
        <f t="shared" si="0"/>
        <v>-5.334564725025826</v>
      </c>
      <c r="E26" s="2"/>
      <c r="F26" s="2"/>
      <c r="G26" s="10"/>
      <c r="H26" s="2"/>
      <c r="I26" s="2"/>
      <c r="J26" s="10"/>
      <c r="K26" s="5">
        <f t="shared" si="4"/>
        <v>45.477</v>
      </c>
      <c r="L26" s="5">
        <f t="shared" si="4"/>
        <v>43.051</v>
      </c>
      <c r="M26" s="10">
        <f t="shared" si="1"/>
        <v>-5.334564725025826</v>
      </c>
      <c r="N26" s="2">
        <v>1.02</v>
      </c>
      <c r="O26" s="2">
        <v>1.19</v>
      </c>
      <c r="P26" s="10">
        <f>(O26-N26)/N26*100</f>
        <v>16.66666666666666</v>
      </c>
      <c r="Q26" s="2"/>
      <c r="R26" s="6"/>
      <c r="S26" s="10"/>
      <c r="T26" s="2"/>
      <c r="U26" s="2"/>
      <c r="V26" s="10"/>
      <c r="W26" s="5">
        <f t="shared" si="2"/>
        <v>46.497</v>
      </c>
      <c r="X26" s="5">
        <f t="shared" si="2"/>
        <v>44.241</v>
      </c>
      <c r="Y26" s="10">
        <f t="shared" si="3"/>
        <v>-4.851925930705208</v>
      </c>
    </row>
    <row r="27" spans="1:25" ht="12.75">
      <c r="A27" s="17" t="s">
        <v>37</v>
      </c>
      <c r="B27" s="2">
        <v>1</v>
      </c>
      <c r="C27" s="2">
        <v>1</v>
      </c>
      <c r="D27" s="10">
        <f t="shared" si="0"/>
        <v>0</v>
      </c>
      <c r="E27" s="2">
        <v>156.5</v>
      </c>
      <c r="F27" s="40">
        <v>155</v>
      </c>
      <c r="G27" s="10">
        <f>(F27-E27)/E27*100</f>
        <v>-0.9584664536741214</v>
      </c>
      <c r="H27" s="2">
        <v>70</v>
      </c>
      <c r="I27" s="40">
        <v>95</v>
      </c>
      <c r="J27" s="10">
        <f>(I27-H27)/H27*100</f>
        <v>35.714285714285715</v>
      </c>
      <c r="K27" s="5">
        <f t="shared" si="4"/>
        <v>227.5</v>
      </c>
      <c r="L27" s="5">
        <f t="shared" si="4"/>
        <v>251</v>
      </c>
      <c r="M27" s="10">
        <f t="shared" si="1"/>
        <v>10.329670329670328</v>
      </c>
      <c r="N27" s="2"/>
      <c r="O27" s="2"/>
      <c r="P27" s="10"/>
      <c r="Q27" s="2"/>
      <c r="R27" s="6"/>
      <c r="S27" s="10"/>
      <c r="T27" s="2"/>
      <c r="U27" s="2"/>
      <c r="V27" s="10"/>
      <c r="W27" s="5">
        <f t="shared" si="2"/>
        <v>227.5</v>
      </c>
      <c r="X27" s="5">
        <f t="shared" si="2"/>
        <v>251</v>
      </c>
      <c r="Y27" s="10">
        <f t="shared" si="3"/>
        <v>10.329670329670328</v>
      </c>
    </row>
    <row r="28" spans="1:25" ht="12.75">
      <c r="A28" s="17" t="s">
        <v>38</v>
      </c>
      <c r="B28" s="2">
        <v>50</v>
      </c>
      <c r="C28" s="2">
        <v>70</v>
      </c>
      <c r="D28" s="10">
        <f t="shared" si="0"/>
        <v>40</v>
      </c>
      <c r="E28" s="2"/>
      <c r="F28" s="2"/>
      <c r="G28" s="10"/>
      <c r="H28" s="2"/>
      <c r="I28" s="2"/>
      <c r="J28" s="10"/>
      <c r="K28" s="5">
        <f t="shared" si="4"/>
        <v>50</v>
      </c>
      <c r="L28" s="5">
        <f t="shared" si="4"/>
        <v>70</v>
      </c>
      <c r="M28" s="10">
        <f t="shared" si="1"/>
        <v>40</v>
      </c>
      <c r="N28" s="2"/>
      <c r="O28" s="2"/>
      <c r="P28" s="10"/>
      <c r="Q28" s="2"/>
      <c r="R28" s="6"/>
      <c r="S28" s="10"/>
      <c r="T28" s="2"/>
      <c r="U28" s="2"/>
      <c r="V28" s="10"/>
      <c r="W28" s="5">
        <f t="shared" si="2"/>
        <v>50</v>
      </c>
      <c r="X28" s="5">
        <f t="shared" si="2"/>
        <v>70</v>
      </c>
      <c r="Y28" s="10">
        <f t="shared" si="3"/>
        <v>40</v>
      </c>
    </row>
    <row r="29" spans="1:25" ht="12.75">
      <c r="A29" s="17" t="s">
        <v>39</v>
      </c>
      <c r="B29" s="2">
        <v>171.12</v>
      </c>
      <c r="C29" s="2">
        <v>140.2</v>
      </c>
      <c r="D29" s="10">
        <f t="shared" si="0"/>
        <v>-18.0691912108462</v>
      </c>
      <c r="E29" s="2">
        <v>0.5</v>
      </c>
      <c r="F29" s="2">
        <v>2</v>
      </c>
      <c r="G29" s="10">
        <f>(F29-E29)/E29*100</f>
        <v>300</v>
      </c>
      <c r="H29" s="2"/>
      <c r="I29" s="2"/>
      <c r="J29" s="10"/>
      <c r="K29" s="5">
        <f t="shared" si="4"/>
        <v>171.62</v>
      </c>
      <c r="L29" s="5">
        <f t="shared" si="4"/>
        <v>142.2</v>
      </c>
      <c r="M29" s="10">
        <f t="shared" si="1"/>
        <v>-17.142524181330856</v>
      </c>
      <c r="N29" s="6">
        <v>0.155</v>
      </c>
      <c r="O29" s="2">
        <v>0.15</v>
      </c>
      <c r="P29" s="10">
        <f>(O29-N29)/N29*100</f>
        <v>-3.2258064516129057</v>
      </c>
      <c r="Q29" s="2"/>
      <c r="R29" s="6"/>
      <c r="S29" s="10"/>
      <c r="T29" s="2"/>
      <c r="U29" s="2"/>
      <c r="V29" s="10"/>
      <c r="W29" s="5">
        <f t="shared" si="2"/>
        <v>171.775</v>
      </c>
      <c r="X29" s="5">
        <f t="shared" si="2"/>
        <v>142.35</v>
      </c>
      <c r="Y29" s="10">
        <f t="shared" si="3"/>
        <v>-17.12996652597876</v>
      </c>
    </row>
    <row r="30" spans="1:25" ht="12.75">
      <c r="A30" s="17" t="s">
        <v>40</v>
      </c>
      <c r="B30" s="2">
        <v>28.38</v>
      </c>
      <c r="C30" s="2">
        <v>27.26</v>
      </c>
      <c r="D30" s="10">
        <f t="shared" si="0"/>
        <v>-3.946441155743472</v>
      </c>
      <c r="E30" s="2">
        <v>5.2</v>
      </c>
      <c r="F30" s="2">
        <v>8.4</v>
      </c>
      <c r="G30" s="10">
        <f>(F30-E30)/E30*100</f>
        <v>61.53846153846154</v>
      </c>
      <c r="H30" s="2">
        <v>3.8</v>
      </c>
      <c r="I30" s="2">
        <v>4.2</v>
      </c>
      <c r="J30" s="10">
        <f>(I30-H30)/H30*100</f>
        <v>10.526315789473696</v>
      </c>
      <c r="K30" s="5">
        <f t="shared" si="4"/>
        <v>37.379999999999995</v>
      </c>
      <c r="L30" s="5">
        <f t="shared" si="4"/>
        <v>39.86000000000001</v>
      </c>
      <c r="M30" s="10">
        <f t="shared" si="1"/>
        <v>6.634563937934755</v>
      </c>
      <c r="N30" s="2"/>
      <c r="O30" s="2"/>
      <c r="P30" s="10"/>
      <c r="Q30" s="2"/>
      <c r="R30" s="6"/>
      <c r="S30" s="10"/>
      <c r="T30" s="2"/>
      <c r="U30" s="2"/>
      <c r="V30" s="10"/>
      <c r="W30" s="5">
        <f t="shared" si="2"/>
        <v>37.379999999999995</v>
      </c>
      <c r="X30" s="5">
        <f t="shared" si="2"/>
        <v>39.86000000000001</v>
      </c>
      <c r="Y30" s="10">
        <f t="shared" si="3"/>
        <v>6.634563937934755</v>
      </c>
    </row>
    <row r="31" spans="1:25" ht="12.75">
      <c r="A31" s="17" t="s">
        <v>41</v>
      </c>
      <c r="B31" s="2">
        <v>3.816</v>
      </c>
      <c r="C31" s="2">
        <v>3.621</v>
      </c>
      <c r="D31" s="10">
        <f t="shared" si="0"/>
        <v>-5.110062893081757</v>
      </c>
      <c r="E31" s="2">
        <v>8.9</v>
      </c>
      <c r="F31" s="2">
        <v>8.8</v>
      </c>
      <c r="G31" s="10">
        <f>(F31-E31)/E31*100</f>
        <v>-1.1235955056179736</v>
      </c>
      <c r="H31" s="2">
        <v>32.1</v>
      </c>
      <c r="I31" s="2">
        <v>29.2</v>
      </c>
      <c r="J31" s="10">
        <f>(I31-H31)/H31*100</f>
        <v>-9.034267912772592</v>
      </c>
      <c r="K31" s="5">
        <f t="shared" si="4"/>
        <v>44.816</v>
      </c>
      <c r="L31" s="5">
        <f t="shared" si="4"/>
        <v>41.621</v>
      </c>
      <c r="M31" s="10">
        <f t="shared" si="1"/>
        <v>-7.129150303463049</v>
      </c>
      <c r="N31" s="2"/>
      <c r="O31" s="2"/>
      <c r="P31" s="10"/>
      <c r="Q31" s="2"/>
      <c r="R31" s="6"/>
      <c r="S31" s="10"/>
      <c r="T31" s="2"/>
      <c r="U31" s="2"/>
      <c r="V31" s="10"/>
      <c r="W31" s="5">
        <f t="shared" si="2"/>
        <v>44.816</v>
      </c>
      <c r="X31" s="5">
        <f t="shared" si="2"/>
        <v>41.621</v>
      </c>
      <c r="Y31" s="10">
        <f t="shared" si="3"/>
        <v>-7.129150303463049</v>
      </c>
    </row>
    <row r="32" spans="1:25" ht="12.75">
      <c r="A32" s="17" t="s">
        <v>42</v>
      </c>
      <c r="B32" s="2"/>
      <c r="C32" s="2"/>
      <c r="D32" s="10"/>
      <c r="E32" s="2"/>
      <c r="F32" s="2"/>
      <c r="G32" s="10"/>
      <c r="H32" s="2">
        <v>34</v>
      </c>
      <c r="I32" s="2"/>
      <c r="J32" s="10">
        <f>(I32-H32)/H32*100</f>
        <v>-100</v>
      </c>
      <c r="K32" s="5">
        <f t="shared" si="4"/>
        <v>34</v>
      </c>
      <c r="L32" s="5">
        <f t="shared" si="4"/>
        <v>0</v>
      </c>
      <c r="M32" s="10">
        <f t="shared" si="1"/>
        <v>-100</v>
      </c>
      <c r="N32" s="2"/>
      <c r="O32" s="2"/>
      <c r="P32" s="10"/>
      <c r="Q32" s="2"/>
      <c r="R32" s="6"/>
      <c r="S32" s="10"/>
      <c r="T32" s="2"/>
      <c r="U32" s="2"/>
      <c r="V32" s="10"/>
      <c r="W32" s="5">
        <f t="shared" si="2"/>
        <v>34</v>
      </c>
      <c r="X32" s="5">
        <f t="shared" si="2"/>
        <v>0</v>
      </c>
      <c r="Y32" s="10">
        <f t="shared" si="3"/>
        <v>-100</v>
      </c>
    </row>
    <row r="33" spans="1:25" ht="12.75">
      <c r="A33" s="17" t="s">
        <v>43</v>
      </c>
      <c r="B33" s="2">
        <v>195</v>
      </c>
      <c r="C33" s="2">
        <v>195</v>
      </c>
      <c r="D33" s="10">
        <f t="shared" si="0"/>
        <v>0</v>
      </c>
      <c r="E33" s="2">
        <v>6.24</v>
      </c>
      <c r="F33" s="2">
        <v>17</v>
      </c>
      <c r="G33" s="10">
        <f>(F33-E33)/E33*100</f>
        <v>172.43589743589743</v>
      </c>
      <c r="H33" s="2"/>
      <c r="I33" s="2"/>
      <c r="J33" s="10"/>
      <c r="K33" s="5">
        <f t="shared" si="4"/>
        <v>201.24</v>
      </c>
      <c r="L33" s="5">
        <f t="shared" si="4"/>
        <v>212</v>
      </c>
      <c r="M33" s="10">
        <f t="shared" si="1"/>
        <v>5.34684953289604</v>
      </c>
      <c r="N33" s="2"/>
      <c r="O33" s="2"/>
      <c r="P33" s="10"/>
      <c r="Q33" s="2"/>
      <c r="R33" s="6"/>
      <c r="S33" s="10"/>
      <c r="T33" s="2"/>
      <c r="U33" s="2"/>
      <c r="V33" s="10"/>
      <c r="W33" s="5">
        <f t="shared" si="2"/>
        <v>201.24</v>
      </c>
      <c r="X33" s="5">
        <f t="shared" si="2"/>
        <v>212</v>
      </c>
      <c r="Y33" s="10">
        <f t="shared" si="3"/>
        <v>5.34684953289604</v>
      </c>
    </row>
    <row r="34" spans="1:25" ht="12.75">
      <c r="A34" s="17" t="s">
        <v>44</v>
      </c>
      <c r="B34" s="2"/>
      <c r="C34" s="2"/>
      <c r="D34" s="10"/>
      <c r="E34" s="2">
        <v>355</v>
      </c>
      <c r="F34" s="2">
        <v>335</v>
      </c>
      <c r="G34" s="10">
        <f>(F34-E34)/E34*100</f>
        <v>-5.633802816901409</v>
      </c>
      <c r="H34" s="2">
        <v>865</v>
      </c>
      <c r="I34" s="2">
        <v>1155</v>
      </c>
      <c r="J34" s="10">
        <f>(I34-H34)/H34*100</f>
        <v>33.52601156069364</v>
      </c>
      <c r="K34" s="5">
        <f t="shared" si="4"/>
        <v>1220</v>
      </c>
      <c r="L34" s="5">
        <f t="shared" si="4"/>
        <v>1490</v>
      </c>
      <c r="M34" s="10">
        <f t="shared" si="1"/>
        <v>22.131147540983605</v>
      </c>
      <c r="N34" s="2">
        <v>0.1</v>
      </c>
      <c r="O34" s="2"/>
      <c r="P34" s="10">
        <f>(O34-N34)/N34*100</f>
        <v>-100</v>
      </c>
      <c r="Q34" s="2"/>
      <c r="R34" s="6"/>
      <c r="S34" s="10"/>
      <c r="T34" s="2"/>
      <c r="U34" s="2"/>
      <c r="V34" s="10"/>
      <c r="W34" s="5">
        <f t="shared" si="2"/>
        <v>1220.1</v>
      </c>
      <c r="X34" s="5">
        <f t="shared" si="2"/>
        <v>1490</v>
      </c>
      <c r="Y34" s="10">
        <f t="shared" si="3"/>
        <v>22.121137611671184</v>
      </c>
    </row>
    <row r="35" spans="1:25" ht="12.75">
      <c r="A35" s="17" t="s">
        <v>45</v>
      </c>
      <c r="B35" s="2"/>
      <c r="C35" s="2"/>
      <c r="D35" s="10"/>
      <c r="E35" s="2">
        <v>20</v>
      </c>
      <c r="F35" s="2">
        <v>45</v>
      </c>
      <c r="G35" s="10">
        <f>(F35-E35)/E35*100</f>
        <v>125</v>
      </c>
      <c r="H35" s="2"/>
      <c r="I35" s="2"/>
      <c r="J35" s="10"/>
      <c r="K35" s="5">
        <f t="shared" si="4"/>
        <v>20</v>
      </c>
      <c r="L35" s="5">
        <f t="shared" si="4"/>
        <v>45</v>
      </c>
      <c r="M35" s="10">
        <f t="shared" si="1"/>
        <v>125</v>
      </c>
      <c r="N35" s="2"/>
      <c r="O35" s="2"/>
      <c r="P35" s="10"/>
      <c r="Q35" s="2"/>
      <c r="R35" s="6"/>
      <c r="S35" s="10"/>
      <c r="T35" s="2"/>
      <c r="U35" s="2"/>
      <c r="V35" s="10"/>
      <c r="W35" s="5">
        <f t="shared" si="2"/>
        <v>20</v>
      </c>
      <c r="X35" s="5">
        <f t="shared" si="2"/>
        <v>45</v>
      </c>
      <c r="Y35" s="10">
        <f t="shared" si="3"/>
        <v>125</v>
      </c>
    </row>
    <row r="36" spans="1:25" ht="12.75">
      <c r="A36" s="17" t="s">
        <v>46</v>
      </c>
      <c r="B36" s="2">
        <v>5</v>
      </c>
      <c r="C36" s="2">
        <v>5</v>
      </c>
      <c r="D36" s="10">
        <f t="shared" si="0"/>
        <v>0</v>
      </c>
      <c r="E36" s="2">
        <v>85</v>
      </c>
      <c r="F36" s="40">
        <v>129</v>
      </c>
      <c r="G36" s="10">
        <f>(F36-E36)/E36*100</f>
        <v>51.76470588235295</v>
      </c>
      <c r="H36" s="2">
        <v>63</v>
      </c>
      <c r="I36" s="2">
        <v>53</v>
      </c>
      <c r="J36" s="10">
        <f>(I36-H36)/H36*100</f>
        <v>-15.873015873015872</v>
      </c>
      <c r="K36" s="5">
        <f t="shared" si="4"/>
        <v>153</v>
      </c>
      <c r="L36" s="5">
        <f t="shared" si="4"/>
        <v>187</v>
      </c>
      <c r="M36" s="10">
        <f t="shared" si="1"/>
        <v>22.22222222222222</v>
      </c>
      <c r="N36" s="2"/>
      <c r="O36" s="2"/>
      <c r="P36" s="10"/>
      <c r="Q36" s="2"/>
      <c r="R36" s="6"/>
      <c r="S36" s="10"/>
      <c r="T36" s="2"/>
      <c r="U36" s="2"/>
      <c r="V36" s="10"/>
      <c r="W36" s="5">
        <f t="shared" si="2"/>
        <v>153</v>
      </c>
      <c r="X36" s="5">
        <f t="shared" si="2"/>
        <v>187</v>
      </c>
      <c r="Y36" s="10">
        <f t="shared" si="3"/>
        <v>22.22222222222222</v>
      </c>
    </row>
    <row r="37" spans="1:25" ht="12.75">
      <c r="A37" s="17" t="s">
        <v>47</v>
      </c>
      <c r="B37" s="2">
        <v>45.95</v>
      </c>
      <c r="C37" s="2">
        <v>48.75</v>
      </c>
      <c r="D37" s="10">
        <f t="shared" si="0"/>
        <v>6.093579978237208</v>
      </c>
      <c r="E37" s="2"/>
      <c r="F37" s="2"/>
      <c r="G37" s="10"/>
      <c r="H37" s="2"/>
      <c r="I37" s="2"/>
      <c r="J37" s="10"/>
      <c r="K37" s="5">
        <f t="shared" si="4"/>
        <v>45.95</v>
      </c>
      <c r="L37" s="5">
        <f t="shared" si="4"/>
        <v>48.75</v>
      </c>
      <c r="M37" s="10">
        <f t="shared" si="1"/>
        <v>6.093579978237208</v>
      </c>
      <c r="N37" s="2"/>
      <c r="O37" s="2"/>
      <c r="P37" s="10"/>
      <c r="Q37" s="2"/>
      <c r="R37" s="6"/>
      <c r="S37" s="10"/>
      <c r="T37" s="2"/>
      <c r="U37" s="2"/>
      <c r="V37" s="10"/>
      <c r="W37" s="5">
        <f t="shared" si="2"/>
        <v>45.95</v>
      </c>
      <c r="X37" s="5">
        <f t="shared" si="2"/>
        <v>48.75</v>
      </c>
      <c r="Y37" s="10">
        <f t="shared" si="3"/>
        <v>6.093579978237208</v>
      </c>
    </row>
    <row r="38" spans="1:25" ht="12.75">
      <c r="A38" s="17" t="s">
        <v>48</v>
      </c>
      <c r="B38" s="2">
        <v>9.4</v>
      </c>
      <c r="C38" s="2">
        <v>6.35</v>
      </c>
      <c r="D38" s="10">
        <f t="shared" si="0"/>
        <v>-32.446808510638306</v>
      </c>
      <c r="E38" s="2">
        <v>10.8</v>
      </c>
      <c r="F38" s="2">
        <v>12.8</v>
      </c>
      <c r="G38" s="10">
        <f>(F38-E38)/E38*100</f>
        <v>18.51851851851852</v>
      </c>
      <c r="H38" s="2"/>
      <c r="I38" s="2">
        <v>0.1</v>
      </c>
      <c r="J38" s="10"/>
      <c r="K38" s="5">
        <f t="shared" si="4"/>
        <v>20.200000000000003</v>
      </c>
      <c r="L38" s="5">
        <f t="shared" si="4"/>
        <v>19.25</v>
      </c>
      <c r="M38" s="10">
        <f t="shared" si="1"/>
        <v>-4.702970297029716</v>
      </c>
      <c r="N38" s="2"/>
      <c r="O38" s="2"/>
      <c r="P38" s="10"/>
      <c r="Q38" s="2"/>
      <c r="R38" s="6"/>
      <c r="S38" s="10"/>
      <c r="T38" s="2"/>
      <c r="U38" s="2"/>
      <c r="V38" s="10"/>
      <c r="W38" s="5">
        <f t="shared" si="2"/>
        <v>20.200000000000003</v>
      </c>
      <c r="X38" s="5">
        <f t="shared" si="2"/>
        <v>19.25</v>
      </c>
      <c r="Y38" s="10">
        <f t="shared" si="3"/>
        <v>-4.702970297029716</v>
      </c>
    </row>
    <row r="39" spans="1:25" ht="12.75">
      <c r="A39" s="17" t="s">
        <v>49</v>
      </c>
      <c r="B39" s="2">
        <v>45.95</v>
      </c>
      <c r="C39" s="2">
        <v>47</v>
      </c>
      <c r="D39" s="10">
        <f t="shared" si="0"/>
        <v>2.2850924918389492</v>
      </c>
      <c r="E39" s="2"/>
      <c r="F39" s="2"/>
      <c r="G39" s="10"/>
      <c r="H39" s="2">
        <v>30</v>
      </c>
      <c r="I39" s="2">
        <v>30</v>
      </c>
      <c r="J39" s="10">
        <f>(I39-H39)/H39*100</f>
        <v>0</v>
      </c>
      <c r="K39" s="5">
        <f t="shared" si="4"/>
        <v>75.95</v>
      </c>
      <c r="L39" s="5">
        <f t="shared" si="4"/>
        <v>77</v>
      </c>
      <c r="M39" s="10">
        <f t="shared" si="1"/>
        <v>1.382488479262669</v>
      </c>
      <c r="N39" s="2"/>
      <c r="O39" s="2"/>
      <c r="P39" s="10"/>
      <c r="Q39" s="2"/>
      <c r="R39" s="6"/>
      <c r="S39" s="10"/>
      <c r="T39" s="2"/>
      <c r="U39" s="2"/>
      <c r="V39" s="10"/>
      <c r="W39" s="5">
        <f t="shared" si="2"/>
        <v>75.95</v>
      </c>
      <c r="X39" s="5">
        <f t="shared" si="2"/>
        <v>77</v>
      </c>
      <c r="Y39" s="10">
        <f t="shared" si="3"/>
        <v>1.382488479262669</v>
      </c>
    </row>
    <row r="40" spans="1:25" ht="12.75">
      <c r="A40" s="17" t="s">
        <v>50</v>
      </c>
      <c r="B40" s="2"/>
      <c r="C40" s="2"/>
      <c r="D40" s="10"/>
      <c r="E40" s="2"/>
      <c r="F40" s="2"/>
      <c r="G40" s="10"/>
      <c r="H40" s="2"/>
      <c r="I40" s="2"/>
      <c r="J40" s="10"/>
      <c r="K40" s="5"/>
      <c r="L40" s="5"/>
      <c r="M40" s="10"/>
      <c r="N40" s="2"/>
      <c r="O40" s="2"/>
      <c r="P40" s="10"/>
      <c r="Q40" s="2"/>
      <c r="R40" s="6"/>
      <c r="S40" s="10"/>
      <c r="T40" s="2"/>
      <c r="U40" s="2"/>
      <c r="V40" s="10"/>
      <c r="W40" s="5">
        <f t="shared" si="2"/>
        <v>0</v>
      </c>
      <c r="X40" s="5">
        <f t="shared" si="2"/>
        <v>0</v>
      </c>
      <c r="Y40" s="10"/>
    </row>
    <row r="41" spans="1:25" ht="12.75">
      <c r="A41" s="17" t="s">
        <v>51</v>
      </c>
      <c r="B41" s="2"/>
      <c r="C41" s="2"/>
      <c r="D41" s="10"/>
      <c r="E41" s="2"/>
      <c r="F41" s="2"/>
      <c r="G41" s="10"/>
      <c r="H41" s="2">
        <v>18</v>
      </c>
      <c r="I41" s="2"/>
      <c r="J41" s="10">
        <f>(I41-H41)/H41*100</f>
        <v>-100</v>
      </c>
      <c r="K41" s="5">
        <f t="shared" si="4"/>
        <v>18</v>
      </c>
      <c r="L41" s="5">
        <f t="shared" si="4"/>
        <v>0</v>
      </c>
      <c r="M41" s="10">
        <f t="shared" si="1"/>
        <v>-100</v>
      </c>
      <c r="N41" s="2"/>
      <c r="O41" s="2"/>
      <c r="P41" s="10"/>
      <c r="Q41" s="2"/>
      <c r="R41" s="6"/>
      <c r="S41" s="10"/>
      <c r="T41" s="2"/>
      <c r="U41" s="2"/>
      <c r="V41" s="10"/>
      <c r="W41" s="5">
        <f t="shared" si="2"/>
        <v>18</v>
      </c>
      <c r="X41" s="5">
        <f t="shared" si="2"/>
        <v>0</v>
      </c>
      <c r="Y41" s="10">
        <f t="shared" si="3"/>
        <v>-100</v>
      </c>
    </row>
    <row r="42" spans="1:25" ht="12.75">
      <c r="A42" s="17" t="s">
        <v>52</v>
      </c>
      <c r="B42" s="2"/>
      <c r="C42" s="2"/>
      <c r="D42" s="10"/>
      <c r="E42" s="2"/>
      <c r="F42" s="2"/>
      <c r="G42" s="10"/>
      <c r="H42" s="2"/>
      <c r="I42" s="2"/>
      <c r="J42" s="10"/>
      <c r="K42" s="5"/>
      <c r="L42" s="5"/>
      <c r="M42" s="10"/>
      <c r="N42" s="2"/>
      <c r="O42" s="2"/>
      <c r="P42" s="10"/>
      <c r="Q42" s="2"/>
      <c r="R42" s="6"/>
      <c r="S42" s="10"/>
      <c r="T42" s="2"/>
      <c r="U42" s="2"/>
      <c r="V42" s="10"/>
      <c r="W42" s="5">
        <f t="shared" si="2"/>
        <v>0</v>
      </c>
      <c r="X42" s="5">
        <f t="shared" si="2"/>
        <v>0</v>
      </c>
      <c r="Y42" s="10"/>
    </row>
    <row r="43" spans="1:25" ht="12.75">
      <c r="A43" s="17" t="s">
        <v>53</v>
      </c>
      <c r="B43" s="2"/>
      <c r="C43" s="2"/>
      <c r="D43" s="10"/>
      <c r="E43" s="2"/>
      <c r="F43" s="2"/>
      <c r="G43" s="10"/>
      <c r="H43" s="2">
        <v>10</v>
      </c>
      <c r="I43" s="2">
        <v>10</v>
      </c>
      <c r="J43" s="10">
        <f>(I43-H43)/H43*100</f>
        <v>0</v>
      </c>
      <c r="K43" s="5">
        <f t="shared" si="4"/>
        <v>10</v>
      </c>
      <c r="L43" s="5">
        <f t="shared" si="4"/>
        <v>10</v>
      </c>
      <c r="M43" s="10">
        <f t="shared" si="1"/>
        <v>0</v>
      </c>
      <c r="N43" s="2"/>
      <c r="O43" s="2"/>
      <c r="P43" s="10"/>
      <c r="Q43" s="2"/>
      <c r="R43" s="6"/>
      <c r="S43" s="10"/>
      <c r="T43" s="2"/>
      <c r="U43" s="2"/>
      <c r="V43" s="10"/>
      <c r="W43" s="5">
        <f t="shared" si="2"/>
        <v>10</v>
      </c>
      <c r="X43" s="5">
        <f t="shared" si="2"/>
        <v>10</v>
      </c>
      <c r="Y43" s="10">
        <f t="shared" si="3"/>
        <v>0</v>
      </c>
    </row>
    <row r="44" spans="1:25" ht="12.75">
      <c r="A44" s="17" t="s">
        <v>54</v>
      </c>
      <c r="B44" s="2">
        <v>12.9</v>
      </c>
      <c r="C44" s="2">
        <v>19</v>
      </c>
      <c r="D44" s="10">
        <f t="shared" si="0"/>
        <v>47.28682170542635</v>
      </c>
      <c r="E44" s="2">
        <v>27</v>
      </c>
      <c r="F44" s="2">
        <v>26</v>
      </c>
      <c r="G44" s="10">
        <f>(F44-E44)/E44*100</f>
        <v>-3.7037037037037033</v>
      </c>
      <c r="H44" s="2"/>
      <c r="I44" s="2"/>
      <c r="J44" s="10"/>
      <c r="K44" s="5">
        <f t="shared" si="4"/>
        <v>39.9</v>
      </c>
      <c r="L44" s="5">
        <f t="shared" si="4"/>
        <v>45</v>
      </c>
      <c r="M44" s="10">
        <f t="shared" si="1"/>
        <v>12.781954887218049</v>
      </c>
      <c r="N44" s="2"/>
      <c r="O44" s="2"/>
      <c r="P44" s="10"/>
      <c r="Q44" s="2"/>
      <c r="R44" s="6"/>
      <c r="S44" s="10"/>
      <c r="T44" s="2"/>
      <c r="U44" s="2"/>
      <c r="V44" s="10"/>
      <c r="W44" s="5">
        <f t="shared" si="2"/>
        <v>39.9</v>
      </c>
      <c r="X44" s="5">
        <f t="shared" si="2"/>
        <v>45</v>
      </c>
      <c r="Y44" s="10">
        <f t="shared" si="3"/>
        <v>12.781954887218049</v>
      </c>
    </row>
    <row r="45" spans="1:25" ht="12.75">
      <c r="A45" s="17" t="s">
        <v>55</v>
      </c>
      <c r="B45" s="2">
        <v>97.9</v>
      </c>
      <c r="C45" s="2">
        <v>110</v>
      </c>
      <c r="D45" s="10">
        <f t="shared" si="0"/>
        <v>12.359550561797747</v>
      </c>
      <c r="E45" s="2"/>
      <c r="F45" s="2"/>
      <c r="G45" s="10"/>
      <c r="H45" s="2"/>
      <c r="I45" s="2"/>
      <c r="J45" s="10"/>
      <c r="K45" s="5">
        <f t="shared" si="4"/>
        <v>97.9</v>
      </c>
      <c r="L45" s="5">
        <f t="shared" si="4"/>
        <v>110</v>
      </c>
      <c r="M45" s="10">
        <f t="shared" si="1"/>
        <v>12.359550561797747</v>
      </c>
      <c r="N45" s="2"/>
      <c r="O45" s="2"/>
      <c r="P45" s="10"/>
      <c r="Q45" s="2"/>
      <c r="R45" s="6"/>
      <c r="S45" s="10"/>
      <c r="T45" s="2"/>
      <c r="U45" s="2"/>
      <c r="V45" s="10"/>
      <c r="W45" s="5">
        <f t="shared" si="2"/>
        <v>97.9</v>
      </c>
      <c r="X45" s="5">
        <f t="shared" si="2"/>
        <v>110</v>
      </c>
      <c r="Y45" s="10">
        <f t="shared" si="3"/>
        <v>12.359550561797747</v>
      </c>
    </row>
    <row r="46" spans="1:25" ht="12.75">
      <c r="A46" s="17" t="s">
        <v>56</v>
      </c>
      <c r="B46" s="2"/>
      <c r="C46" s="2"/>
      <c r="D46" s="10"/>
      <c r="E46" s="2"/>
      <c r="F46" s="2"/>
      <c r="G46" s="10"/>
      <c r="H46" s="2">
        <v>3</v>
      </c>
      <c r="I46" s="2">
        <v>0</v>
      </c>
      <c r="J46" s="10">
        <f>(I46-H46)/H46*100</f>
        <v>-100</v>
      </c>
      <c r="K46" s="5">
        <f t="shared" si="4"/>
        <v>3</v>
      </c>
      <c r="L46" s="5">
        <f t="shared" si="4"/>
        <v>0</v>
      </c>
      <c r="M46" s="10">
        <f t="shared" si="1"/>
        <v>-100</v>
      </c>
      <c r="N46" s="2"/>
      <c r="O46" s="2"/>
      <c r="P46" s="10"/>
      <c r="Q46" s="2"/>
      <c r="R46" s="6"/>
      <c r="S46" s="10"/>
      <c r="T46" s="2"/>
      <c r="U46" s="2"/>
      <c r="V46" s="10"/>
      <c r="W46" s="5">
        <f t="shared" si="2"/>
        <v>3</v>
      </c>
      <c r="X46" s="5">
        <f t="shared" si="2"/>
        <v>0</v>
      </c>
      <c r="Y46" s="10">
        <f t="shared" si="3"/>
        <v>-100</v>
      </c>
    </row>
    <row r="47" spans="1:25" ht="12.75">
      <c r="A47" s="17" t="s">
        <v>57</v>
      </c>
      <c r="B47" s="2">
        <v>60</v>
      </c>
      <c r="C47" s="2">
        <v>60</v>
      </c>
      <c r="D47" s="10">
        <f t="shared" si="0"/>
        <v>0</v>
      </c>
      <c r="E47" s="2">
        <v>65</v>
      </c>
      <c r="F47" s="2">
        <v>55</v>
      </c>
      <c r="G47" s="10">
        <f>(F47-E47)/E47*100</f>
        <v>-15.384615384615385</v>
      </c>
      <c r="H47" s="2">
        <v>80</v>
      </c>
      <c r="I47" s="2">
        <v>45</v>
      </c>
      <c r="J47" s="10">
        <f>(I47-H47)/H47*100</f>
        <v>-43.75</v>
      </c>
      <c r="K47" s="5">
        <f t="shared" si="4"/>
        <v>205</v>
      </c>
      <c r="L47" s="5">
        <f t="shared" si="4"/>
        <v>160</v>
      </c>
      <c r="M47" s="10">
        <f t="shared" si="1"/>
        <v>-21.951219512195124</v>
      </c>
      <c r="N47" s="2"/>
      <c r="O47" s="2"/>
      <c r="P47" s="10"/>
      <c r="Q47" s="2"/>
      <c r="R47" s="6"/>
      <c r="S47" s="10"/>
      <c r="T47" s="2"/>
      <c r="U47" s="2"/>
      <c r="V47" s="10"/>
      <c r="W47" s="5">
        <f t="shared" si="2"/>
        <v>205</v>
      </c>
      <c r="X47" s="5">
        <f t="shared" si="2"/>
        <v>160</v>
      </c>
      <c r="Y47" s="10">
        <f t="shared" si="3"/>
        <v>-21.951219512195124</v>
      </c>
    </row>
    <row r="48" spans="1:25" ht="12.75">
      <c r="A48" s="17" t="s">
        <v>125</v>
      </c>
      <c r="B48" s="2"/>
      <c r="C48" s="2"/>
      <c r="D48" s="10"/>
      <c r="E48" s="2"/>
      <c r="F48" s="2"/>
      <c r="G48" s="10"/>
      <c r="H48" s="2"/>
      <c r="I48" s="2"/>
      <c r="J48" s="10"/>
      <c r="K48" s="5"/>
      <c r="L48" s="5"/>
      <c r="M48" s="10"/>
      <c r="N48" s="2">
        <v>0.2</v>
      </c>
      <c r="O48" s="2">
        <v>0.2</v>
      </c>
      <c r="P48" s="10">
        <f>(O48-N48)/N48*100</f>
        <v>0</v>
      </c>
      <c r="Q48" s="2"/>
      <c r="R48" s="6"/>
      <c r="S48" s="10"/>
      <c r="T48" s="2"/>
      <c r="U48" s="2"/>
      <c r="V48" s="10"/>
      <c r="W48" s="5">
        <f t="shared" si="2"/>
        <v>0.2</v>
      </c>
      <c r="X48" s="5">
        <f t="shared" si="2"/>
        <v>0.2</v>
      </c>
      <c r="Y48" s="10">
        <f t="shared" si="3"/>
        <v>0</v>
      </c>
    </row>
    <row r="49" spans="1:25" ht="12.75">
      <c r="A49" s="17" t="s">
        <v>58</v>
      </c>
      <c r="B49" s="2">
        <v>12.51</v>
      </c>
      <c r="C49" s="2">
        <v>12.5</v>
      </c>
      <c r="D49" s="10">
        <f t="shared" si="0"/>
        <v>-0.07993605115907104</v>
      </c>
      <c r="E49" s="2"/>
      <c r="F49" s="2"/>
      <c r="G49" s="10"/>
      <c r="H49" s="2"/>
      <c r="I49" s="2"/>
      <c r="J49" s="10"/>
      <c r="K49" s="5">
        <f t="shared" si="4"/>
        <v>12.51</v>
      </c>
      <c r="L49" s="5">
        <f t="shared" si="4"/>
        <v>12.5</v>
      </c>
      <c r="M49" s="10">
        <f t="shared" si="1"/>
        <v>-0.07993605115907104</v>
      </c>
      <c r="N49" s="2">
        <v>0.8</v>
      </c>
      <c r="O49" s="2">
        <v>0.8</v>
      </c>
      <c r="P49" s="10">
        <f>(O49-N49)/N49*100</f>
        <v>0</v>
      </c>
      <c r="Q49" s="2"/>
      <c r="R49" s="6"/>
      <c r="S49" s="10"/>
      <c r="T49" s="2"/>
      <c r="U49" s="2"/>
      <c r="V49" s="10"/>
      <c r="W49" s="5">
        <f t="shared" si="2"/>
        <v>13.31</v>
      </c>
      <c r="X49" s="5">
        <f t="shared" si="2"/>
        <v>13.3</v>
      </c>
      <c r="Y49" s="10">
        <f t="shared" si="3"/>
        <v>-0.07513148009015617</v>
      </c>
    </row>
    <row r="50" spans="1:25" ht="12.75">
      <c r="A50" s="17" t="s">
        <v>130</v>
      </c>
      <c r="B50" s="2">
        <v>0.02</v>
      </c>
      <c r="C50" s="2">
        <v>0.02</v>
      </c>
      <c r="D50" s="10">
        <f t="shared" si="0"/>
        <v>0</v>
      </c>
      <c r="E50" s="2"/>
      <c r="F50" s="2"/>
      <c r="G50" s="10"/>
      <c r="H50" s="2"/>
      <c r="I50" s="2"/>
      <c r="J50" s="10"/>
      <c r="K50" s="5">
        <f t="shared" si="4"/>
        <v>0.02</v>
      </c>
      <c r="L50" s="5">
        <f t="shared" si="4"/>
        <v>0.02</v>
      </c>
      <c r="M50" s="10">
        <f t="shared" si="1"/>
        <v>0</v>
      </c>
      <c r="N50" s="2"/>
      <c r="O50" s="2"/>
      <c r="P50" s="10"/>
      <c r="Q50" s="2"/>
      <c r="R50" s="6"/>
      <c r="S50" s="10"/>
      <c r="T50" s="2"/>
      <c r="U50" s="2"/>
      <c r="V50" s="10"/>
      <c r="W50" s="5">
        <f t="shared" si="2"/>
        <v>0.02</v>
      </c>
      <c r="X50" s="5">
        <f t="shared" si="2"/>
        <v>0.02</v>
      </c>
      <c r="Y50" s="10">
        <f t="shared" si="3"/>
        <v>0</v>
      </c>
    </row>
    <row r="51" spans="1:25" ht="12.75">
      <c r="A51" s="17" t="s">
        <v>59</v>
      </c>
      <c r="B51" s="2">
        <v>9.1</v>
      </c>
      <c r="C51" s="2">
        <v>9.1</v>
      </c>
      <c r="D51" s="10">
        <f t="shared" si="0"/>
        <v>0</v>
      </c>
      <c r="E51" s="2"/>
      <c r="F51" s="2"/>
      <c r="G51" s="10"/>
      <c r="H51" s="2"/>
      <c r="I51" s="2"/>
      <c r="J51" s="10"/>
      <c r="K51" s="5">
        <f t="shared" si="4"/>
        <v>9.1</v>
      </c>
      <c r="L51" s="5">
        <f t="shared" si="4"/>
        <v>9.1</v>
      </c>
      <c r="M51" s="10">
        <f t="shared" si="1"/>
        <v>0</v>
      </c>
      <c r="N51" s="2"/>
      <c r="O51" s="2"/>
      <c r="P51" s="10"/>
      <c r="Q51" s="2"/>
      <c r="R51" s="6"/>
      <c r="S51" s="10"/>
      <c r="T51" s="2"/>
      <c r="U51" s="2"/>
      <c r="V51" s="10"/>
      <c r="W51" s="5">
        <f t="shared" si="2"/>
        <v>9.1</v>
      </c>
      <c r="X51" s="5">
        <f t="shared" si="2"/>
        <v>9.1</v>
      </c>
      <c r="Y51" s="10">
        <f t="shared" si="3"/>
        <v>0</v>
      </c>
    </row>
    <row r="52" spans="1:25" ht="12.75">
      <c r="A52" s="17" t="s">
        <v>60</v>
      </c>
      <c r="B52" s="2"/>
      <c r="C52" s="2"/>
      <c r="D52" s="10"/>
      <c r="E52" s="2"/>
      <c r="F52" s="2"/>
      <c r="G52" s="10"/>
      <c r="H52" s="2"/>
      <c r="I52" s="2">
        <v>3</v>
      </c>
      <c r="J52" s="10"/>
      <c r="K52" s="5"/>
      <c r="L52" s="5"/>
      <c r="M52" s="10"/>
      <c r="N52" s="2"/>
      <c r="O52" s="2"/>
      <c r="P52" s="10"/>
      <c r="Q52" s="2"/>
      <c r="R52" s="6"/>
      <c r="S52" s="10"/>
      <c r="T52" s="2"/>
      <c r="U52" s="2"/>
      <c r="V52" s="10"/>
      <c r="W52" s="5">
        <f t="shared" si="2"/>
        <v>0</v>
      </c>
      <c r="X52" s="5">
        <f t="shared" si="2"/>
        <v>0</v>
      </c>
      <c r="Y52" s="10"/>
    </row>
    <row r="53" spans="1:25" ht="12.75">
      <c r="A53" s="17" t="s">
        <v>61</v>
      </c>
      <c r="B53" s="2"/>
      <c r="C53" s="2"/>
      <c r="D53" s="10"/>
      <c r="E53" s="2"/>
      <c r="F53" s="2"/>
      <c r="G53" s="10"/>
      <c r="H53" s="2">
        <v>4.5</v>
      </c>
      <c r="I53" s="2">
        <v>3</v>
      </c>
      <c r="J53" s="10">
        <f>(I53-H53)/H53*100</f>
        <v>-33.33333333333333</v>
      </c>
      <c r="K53" s="5">
        <f t="shared" si="4"/>
        <v>4.5</v>
      </c>
      <c r="L53" s="5">
        <f t="shared" si="4"/>
        <v>3</v>
      </c>
      <c r="M53" s="10">
        <f t="shared" si="1"/>
        <v>-33.33333333333333</v>
      </c>
      <c r="N53" s="2"/>
      <c r="O53" s="2"/>
      <c r="P53" s="10"/>
      <c r="Q53" s="2"/>
      <c r="R53" s="6"/>
      <c r="S53" s="10"/>
      <c r="T53" s="2"/>
      <c r="U53" s="2"/>
      <c r="V53" s="10"/>
      <c r="W53" s="5">
        <f t="shared" si="2"/>
        <v>4.5</v>
      </c>
      <c r="X53" s="5">
        <f t="shared" si="2"/>
        <v>3</v>
      </c>
      <c r="Y53" s="10">
        <f t="shared" si="3"/>
        <v>-33.33333333333333</v>
      </c>
    </row>
    <row r="54" spans="1:25" ht="12.75">
      <c r="A54" s="17" t="s">
        <v>62</v>
      </c>
      <c r="B54" s="2"/>
      <c r="C54" s="2"/>
      <c r="D54" s="10"/>
      <c r="E54" s="2"/>
      <c r="F54" s="2"/>
      <c r="G54" s="10"/>
      <c r="H54" s="2">
        <v>3</v>
      </c>
      <c r="I54" s="2">
        <v>3</v>
      </c>
      <c r="J54" s="10">
        <f>(I54-H54)/H54*100</f>
        <v>0</v>
      </c>
      <c r="K54" s="5">
        <f t="shared" si="4"/>
        <v>3</v>
      </c>
      <c r="L54" s="5">
        <f t="shared" si="4"/>
        <v>3</v>
      </c>
      <c r="M54" s="10">
        <f t="shared" si="1"/>
        <v>0</v>
      </c>
      <c r="N54" s="2"/>
      <c r="O54" s="2"/>
      <c r="P54" s="10"/>
      <c r="Q54" s="2"/>
      <c r="R54" s="6"/>
      <c r="S54" s="10"/>
      <c r="T54" s="2"/>
      <c r="U54" s="2"/>
      <c r="V54" s="10"/>
      <c r="W54" s="5">
        <f t="shared" si="2"/>
        <v>3</v>
      </c>
      <c r="X54" s="5">
        <f t="shared" si="2"/>
        <v>3</v>
      </c>
      <c r="Y54" s="10">
        <f t="shared" si="3"/>
        <v>0</v>
      </c>
    </row>
    <row r="55" spans="1:25" ht="12.75">
      <c r="A55" s="17" t="s">
        <v>63</v>
      </c>
      <c r="B55" s="2">
        <v>234.45</v>
      </c>
      <c r="C55" s="2">
        <v>173.472</v>
      </c>
      <c r="D55" s="10">
        <f t="shared" si="0"/>
        <v>-26.008957133717203</v>
      </c>
      <c r="E55" s="2">
        <v>131</v>
      </c>
      <c r="F55" s="2">
        <v>37</v>
      </c>
      <c r="G55" s="10">
        <f>(F55-E55)/E55*100</f>
        <v>-71.7557251908397</v>
      </c>
      <c r="H55" s="2">
        <v>1.5</v>
      </c>
      <c r="I55" s="2">
        <v>6</v>
      </c>
      <c r="J55" s="10">
        <f>(I55-H55)/H55*100</f>
        <v>300</v>
      </c>
      <c r="K55" s="5">
        <f t="shared" si="4"/>
        <v>366.95</v>
      </c>
      <c r="L55" s="5">
        <f t="shared" si="4"/>
        <v>216.472</v>
      </c>
      <c r="M55" s="10">
        <f t="shared" si="1"/>
        <v>-41.007766725711946</v>
      </c>
      <c r="N55" s="2"/>
      <c r="O55" s="2"/>
      <c r="P55" s="10"/>
      <c r="Q55" s="2"/>
      <c r="R55" s="6"/>
      <c r="S55" s="10"/>
      <c r="T55" s="2"/>
      <c r="U55" s="2"/>
      <c r="V55" s="10"/>
      <c r="W55" s="5">
        <f t="shared" si="2"/>
        <v>366.95</v>
      </c>
      <c r="X55" s="5">
        <f t="shared" si="2"/>
        <v>216.472</v>
      </c>
      <c r="Y55" s="10">
        <f t="shared" si="3"/>
        <v>-41.007766725711946</v>
      </c>
    </row>
    <row r="56" spans="1:25" ht="12.75">
      <c r="A56" s="17" t="s">
        <v>120</v>
      </c>
      <c r="B56" s="2">
        <v>0.72</v>
      </c>
      <c r="C56" s="2">
        <v>0.72</v>
      </c>
      <c r="D56" s="10">
        <f t="shared" si="0"/>
        <v>0</v>
      </c>
      <c r="E56" s="2"/>
      <c r="F56" s="2"/>
      <c r="G56" s="10"/>
      <c r="H56" s="2"/>
      <c r="I56" s="2"/>
      <c r="J56" s="10"/>
      <c r="K56" s="5">
        <f t="shared" si="4"/>
        <v>0.72</v>
      </c>
      <c r="L56" s="5">
        <f t="shared" si="4"/>
        <v>0.72</v>
      </c>
      <c r="M56" s="10">
        <f t="shared" si="1"/>
        <v>0</v>
      </c>
      <c r="N56" s="2"/>
      <c r="O56" s="2"/>
      <c r="P56" s="10"/>
      <c r="Q56" s="2"/>
      <c r="R56" s="6"/>
      <c r="S56" s="10"/>
      <c r="T56" s="2"/>
      <c r="U56" s="2"/>
      <c r="V56" s="10"/>
      <c r="W56" s="5">
        <f t="shared" si="2"/>
        <v>0.72</v>
      </c>
      <c r="X56" s="5">
        <f t="shared" si="2"/>
        <v>0.72</v>
      </c>
      <c r="Y56" s="10">
        <f t="shared" si="3"/>
        <v>0</v>
      </c>
    </row>
    <row r="57" spans="1:25" ht="12.75">
      <c r="A57" s="17" t="s">
        <v>118</v>
      </c>
      <c r="B57" s="2">
        <v>13.6</v>
      </c>
      <c r="C57" s="2">
        <v>12.6</v>
      </c>
      <c r="D57" s="10">
        <f t="shared" si="0"/>
        <v>-7.352941176470589</v>
      </c>
      <c r="E57" s="2"/>
      <c r="F57" s="2"/>
      <c r="G57" s="10"/>
      <c r="H57" s="2"/>
      <c r="I57" s="2"/>
      <c r="J57" s="10"/>
      <c r="K57" s="5">
        <f t="shared" si="4"/>
        <v>13.6</v>
      </c>
      <c r="L57" s="5">
        <f t="shared" si="4"/>
        <v>12.6</v>
      </c>
      <c r="M57" s="10">
        <f t="shared" si="1"/>
        <v>-7.352941176470589</v>
      </c>
      <c r="N57" s="2"/>
      <c r="O57" s="2"/>
      <c r="P57" s="10"/>
      <c r="Q57" s="2"/>
      <c r="R57" s="6"/>
      <c r="S57" s="10"/>
      <c r="T57" s="2"/>
      <c r="U57" s="2"/>
      <c r="V57" s="10"/>
      <c r="W57" s="5">
        <f t="shared" si="2"/>
        <v>13.6</v>
      </c>
      <c r="X57" s="5">
        <f t="shared" si="2"/>
        <v>12.6</v>
      </c>
      <c r="Y57" s="10">
        <f t="shared" si="3"/>
        <v>-7.352941176470589</v>
      </c>
    </row>
    <row r="58" spans="1:25" ht="12.75">
      <c r="A58" s="17" t="s">
        <v>64</v>
      </c>
      <c r="B58" s="2">
        <v>1.37</v>
      </c>
      <c r="C58" s="2">
        <v>1.37</v>
      </c>
      <c r="D58" s="10">
        <f t="shared" si="0"/>
        <v>0</v>
      </c>
      <c r="E58" s="2"/>
      <c r="F58" s="2"/>
      <c r="G58" s="10"/>
      <c r="H58" s="2"/>
      <c r="I58" s="2"/>
      <c r="J58" s="10"/>
      <c r="K58" s="5">
        <f t="shared" si="4"/>
        <v>1.37</v>
      </c>
      <c r="L58" s="5">
        <f t="shared" si="4"/>
        <v>1.37</v>
      </c>
      <c r="M58" s="10">
        <f t="shared" si="1"/>
        <v>0</v>
      </c>
      <c r="N58" s="2"/>
      <c r="O58" s="2"/>
      <c r="P58" s="10"/>
      <c r="Q58" s="2"/>
      <c r="R58" s="6"/>
      <c r="S58" s="10"/>
      <c r="T58" s="2"/>
      <c r="U58" s="2"/>
      <c r="V58" s="10"/>
      <c r="W58" s="5">
        <f t="shared" si="2"/>
        <v>1.37</v>
      </c>
      <c r="X58" s="5">
        <f t="shared" si="2"/>
        <v>1.37</v>
      </c>
      <c r="Y58" s="10">
        <f t="shared" si="3"/>
        <v>0</v>
      </c>
    </row>
    <row r="59" spans="1:25" ht="12.75">
      <c r="A59" s="17" t="s">
        <v>65</v>
      </c>
      <c r="B59" s="2">
        <v>150.1668</v>
      </c>
      <c r="C59" s="41">
        <v>203.937</v>
      </c>
      <c r="D59" s="10">
        <f t="shared" si="0"/>
        <v>35.806982635309545</v>
      </c>
      <c r="E59" s="2"/>
      <c r="F59" s="2"/>
      <c r="G59" s="10"/>
      <c r="H59" s="2"/>
      <c r="I59" s="2"/>
      <c r="J59" s="10"/>
      <c r="K59" s="5">
        <f t="shared" si="4"/>
        <v>150.1668</v>
      </c>
      <c r="L59" s="5">
        <f t="shared" si="4"/>
        <v>203.937</v>
      </c>
      <c r="M59" s="10">
        <f t="shared" si="1"/>
        <v>35.806982635309545</v>
      </c>
      <c r="N59" s="2">
        <v>0.167</v>
      </c>
      <c r="O59" s="6">
        <v>0.154</v>
      </c>
      <c r="P59" s="10">
        <f>(O59-N59)/N59*100</f>
        <v>-7.784431137724557</v>
      </c>
      <c r="Q59" s="2">
        <v>3.414</v>
      </c>
      <c r="R59" s="6">
        <v>3.848</v>
      </c>
      <c r="S59" s="10">
        <f>(R59-Q59)/Q59*100</f>
        <v>12.712360867018152</v>
      </c>
      <c r="T59" s="2">
        <v>3.01</v>
      </c>
      <c r="U59" s="2">
        <v>0.98</v>
      </c>
      <c r="V59" s="10">
        <f>(U59-T59)/T59*100</f>
        <v>-67.44186046511628</v>
      </c>
      <c r="W59" s="5">
        <f t="shared" si="2"/>
        <v>156.7578</v>
      </c>
      <c r="X59" s="5">
        <f t="shared" si="2"/>
        <v>208.919</v>
      </c>
      <c r="Y59" s="10">
        <f t="shared" si="3"/>
        <v>33.27502682482148</v>
      </c>
    </row>
    <row r="60" spans="1:25" ht="12.75">
      <c r="A60" s="17" t="s">
        <v>66</v>
      </c>
      <c r="B60" s="2">
        <v>0.127</v>
      </c>
      <c r="C60" s="6">
        <v>0.129</v>
      </c>
      <c r="D60" s="10">
        <f t="shared" si="0"/>
        <v>1.5748031496063006</v>
      </c>
      <c r="E60" s="2"/>
      <c r="F60" s="2"/>
      <c r="G60" s="10"/>
      <c r="H60" s="2"/>
      <c r="I60" s="2"/>
      <c r="J60" s="10"/>
      <c r="K60" s="5">
        <f t="shared" si="4"/>
        <v>0.127</v>
      </c>
      <c r="L60" s="5">
        <f t="shared" si="4"/>
        <v>0.129</v>
      </c>
      <c r="M60" s="10">
        <f t="shared" si="1"/>
        <v>1.5748031496063006</v>
      </c>
      <c r="N60" s="2"/>
      <c r="O60" s="2"/>
      <c r="P60" s="10"/>
      <c r="Q60" s="2">
        <v>21.579</v>
      </c>
      <c r="R60" s="6">
        <v>21.747</v>
      </c>
      <c r="S60" s="10">
        <f>(R60-Q60)/Q60*100</f>
        <v>0.7785346865007612</v>
      </c>
      <c r="T60" s="2"/>
      <c r="U60" s="2"/>
      <c r="V60" s="10"/>
      <c r="W60" s="5">
        <f t="shared" si="2"/>
        <v>21.706</v>
      </c>
      <c r="X60" s="5">
        <f t="shared" si="2"/>
        <v>21.876</v>
      </c>
      <c r="Y60" s="10">
        <f t="shared" si="3"/>
        <v>0.7831935870266364</v>
      </c>
    </row>
    <row r="61" spans="1:25" ht="12.75">
      <c r="A61" s="17" t="s">
        <v>67</v>
      </c>
      <c r="B61" s="2">
        <v>7.256</v>
      </c>
      <c r="C61" s="2">
        <v>7.254</v>
      </c>
      <c r="D61" s="10">
        <f t="shared" si="0"/>
        <v>-0.027563395810373044</v>
      </c>
      <c r="E61" s="2"/>
      <c r="F61" s="2"/>
      <c r="G61" s="10"/>
      <c r="H61" s="2"/>
      <c r="I61" s="2"/>
      <c r="J61" s="10"/>
      <c r="K61" s="5">
        <f t="shared" si="4"/>
        <v>7.256</v>
      </c>
      <c r="L61" s="5">
        <f t="shared" si="4"/>
        <v>7.254</v>
      </c>
      <c r="M61" s="10">
        <f t="shared" si="1"/>
        <v>-0.027563395810373044</v>
      </c>
      <c r="N61" s="2"/>
      <c r="O61" s="2"/>
      <c r="P61" s="10"/>
      <c r="Q61" s="2">
        <v>7.403</v>
      </c>
      <c r="R61" s="6">
        <v>8.171</v>
      </c>
      <c r="S61" s="10">
        <f>(R61-Q61)/Q61*100</f>
        <v>10.374172632716464</v>
      </c>
      <c r="T61" s="2"/>
      <c r="U61" s="2"/>
      <c r="V61" s="10"/>
      <c r="W61" s="5">
        <f t="shared" si="2"/>
        <v>14.658999999999999</v>
      </c>
      <c r="X61" s="5">
        <f t="shared" si="2"/>
        <v>15.424999999999999</v>
      </c>
      <c r="Y61" s="10">
        <f t="shared" si="3"/>
        <v>5.225458762534962</v>
      </c>
    </row>
    <row r="62" spans="1:25" ht="12.75">
      <c r="A62" s="17" t="s">
        <v>131</v>
      </c>
      <c r="B62" s="6">
        <v>0.003</v>
      </c>
      <c r="C62" s="6">
        <v>0.003</v>
      </c>
      <c r="D62" s="10">
        <f t="shared" si="0"/>
        <v>0</v>
      </c>
      <c r="E62" s="2"/>
      <c r="F62" s="2"/>
      <c r="G62" s="10"/>
      <c r="H62" s="2"/>
      <c r="I62" s="2"/>
      <c r="J62" s="10"/>
      <c r="K62" s="5"/>
      <c r="L62" s="5"/>
      <c r="M62" s="10"/>
      <c r="N62" s="2"/>
      <c r="O62" s="2"/>
      <c r="P62" s="10"/>
      <c r="Q62" s="2"/>
      <c r="R62" s="6"/>
      <c r="S62" s="10"/>
      <c r="T62" s="2"/>
      <c r="U62" s="2"/>
      <c r="V62" s="10"/>
      <c r="W62" s="5">
        <f t="shared" si="2"/>
        <v>0</v>
      </c>
      <c r="X62" s="5">
        <f t="shared" si="2"/>
        <v>0</v>
      </c>
      <c r="Y62" s="10"/>
    </row>
    <row r="63" spans="1:25" ht="12.75">
      <c r="A63" s="17" t="s">
        <v>68</v>
      </c>
      <c r="B63" s="2">
        <v>0.03</v>
      </c>
      <c r="C63" s="2">
        <v>0.04</v>
      </c>
      <c r="D63" s="10">
        <f t="shared" si="0"/>
        <v>33.33333333333334</v>
      </c>
      <c r="E63" s="2"/>
      <c r="F63" s="2"/>
      <c r="G63" s="10"/>
      <c r="H63" s="2"/>
      <c r="I63" s="2"/>
      <c r="J63" s="10"/>
      <c r="K63" s="5">
        <f t="shared" si="4"/>
        <v>0.03</v>
      </c>
      <c r="L63" s="5">
        <f t="shared" si="4"/>
        <v>0.04</v>
      </c>
      <c r="M63" s="10">
        <f t="shared" si="1"/>
        <v>33.33333333333334</v>
      </c>
      <c r="N63" s="2"/>
      <c r="O63" s="2"/>
      <c r="P63" s="10"/>
      <c r="Q63" s="6">
        <v>0.2</v>
      </c>
      <c r="R63" s="6">
        <v>0.218</v>
      </c>
      <c r="S63" s="10">
        <f>(R63-Q63)/Q63*100</f>
        <v>8.999999999999995</v>
      </c>
      <c r="T63" s="2"/>
      <c r="U63" s="2"/>
      <c r="V63" s="10"/>
      <c r="W63" s="5">
        <f t="shared" si="2"/>
        <v>0.23</v>
      </c>
      <c r="X63" s="5">
        <f t="shared" si="2"/>
        <v>0.258</v>
      </c>
      <c r="Y63" s="10">
        <f t="shared" si="3"/>
        <v>12.173913043478258</v>
      </c>
    </row>
    <row r="64" spans="1:25" ht="12.75">
      <c r="A64" s="17" t="s">
        <v>69</v>
      </c>
      <c r="B64" s="2">
        <v>0.06</v>
      </c>
      <c r="C64" s="2">
        <v>0.07</v>
      </c>
      <c r="D64" s="10">
        <f t="shared" si="0"/>
        <v>16.666666666666682</v>
      </c>
      <c r="E64" s="2"/>
      <c r="F64" s="2"/>
      <c r="G64" s="10"/>
      <c r="H64" s="2"/>
      <c r="I64" s="2"/>
      <c r="J64" s="10"/>
      <c r="K64" s="5">
        <f t="shared" si="4"/>
        <v>0.06</v>
      </c>
      <c r="L64" s="5">
        <f t="shared" si="4"/>
        <v>0.07</v>
      </c>
      <c r="M64" s="10">
        <f t="shared" si="1"/>
        <v>16.666666666666682</v>
      </c>
      <c r="N64" s="2"/>
      <c r="O64" s="2"/>
      <c r="P64" s="10"/>
      <c r="Q64" s="6">
        <v>0.02</v>
      </c>
      <c r="R64" s="6">
        <v>0.026</v>
      </c>
      <c r="S64" s="10">
        <f>(R64-Q64)/Q64*100</f>
        <v>29.999999999999993</v>
      </c>
      <c r="T64" s="2"/>
      <c r="U64" s="2"/>
      <c r="V64" s="10"/>
      <c r="W64" s="5">
        <f t="shared" si="2"/>
        <v>0.08</v>
      </c>
      <c r="X64" s="5">
        <f t="shared" si="2"/>
        <v>0.096</v>
      </c>
      <c r="Y64" s="10">
        <f t="shared" si="3"/>
        <v>20</v>
      </c>
    </row>
    <row r="65" spans="1:25" ht="12.75">
      <c r="A65" s="17" t="s">
        <v>70</v>
      </c>
      <c r="B65" s="2"/>
      <c r="C65" s="2"/>
      <c r="D65" s="10"/>
      <c r="E65" s="2"/>
      <c r="F65" s="2"/>
      <c r="G65" s="10"/>
      <c r="H65" s="2"/>
      <c r="I65" s="2"/>
      <c r="J65" s="10"/>
      <c r="K65" s="5"/>
      <c r="L65" s="5"/>
      <c r="M65" s="10"/>
      <c r="N65" s="2">
        <v>0.553</v>
      </c>
      <c r="O65" s="2">
        <v>0.095</v>
      </c>
      <c r="P65" s="10">
        <f aca="true" t="shared" si="5" ref="P65:P74">(O65-N65)/N65*100</f>
        <v>-82.82097649186258</v>
      </c>
      <c r="Q65" s="6">
        <v>2.375</v>
      </c>
      <c r="R65" s="6">
        <v>2.321</v>
      </c>
      <c r="S65" s="10">
        <f>(R65-Q65)/Q65*100</f>
        <v>-2.273684210526308</v>
      </c>
      <c r="T65" s="2"/>
      <c r="U65" s="2"/>
      <c r="V65" s="10"/>
      <c r="W65" s="5">
        <f t="shared" si="2"/>
        <v>2.928</v>
      </c>
      <c r="X65" s="5">
        <f t="shared" si="2"/>
        <v>2.4160000000000004</v>
      </c>
      <c r="Y65" s="10">
        <f t="shared" si="3"/>
        <v>-17.486338797814195</v>
      </c>
    </row>
    <row r="66" spans="1:25" ht="12.75">
      <c r="A66" s="17" t="s">
        <v>126</v>
      </c>
      <c r="B66" s="2"/>
      <c r="C66" s="2"/>
      <c r="D66" s="10"/>
      <c r="E66" s="2"/>
      <c r="F66" s="2"/>
      <c r="G66" s="10"/>
      <c r="H66" s="2"/>
      <c r="I66" s="2"/>
      <c r="J66" s="10"/>
      <c r="K66" s="5"/>
      <c r="L66" s="5"/>
      <c r="M66" s="10"/>
      <c r="N66" s="2">
        <v>2.5</v>
      </c>
      <c r="O66" s="2">
        <v>2.5</v>
      </c>
      <c r="P66" s="10">
        <f t="shared" si="5"/>
        <v>0</v>
      </c>
      <c r="Q66" s="2"/>
      <c r="R66" s="6"/>
      <c r="S66" s="10"/>
      <c r="T66" s="2"/>
      <c r="U66" s="2"/>
      <c r="V66" s="10"/>
      <c r="W66" s="5">
        <f t="shared" si="2"/>
        <v>2.5</v>
      </c>
      <c r="X66" s="5">
        <f t="shared" si="2"/>
        <v>2.5</v>
      </c>
      <c r="Y66" s="10">
        <f t="shared" si="3"/>
        <v>0</v>
      </c>
    </row>
    <row r="67" spans="1:25" ht="12.75">
      <c r="A67" s="17" t="s">
        <v>71</v>
      </c>
      <c r="B67" s="2"/>
      <c r="C67" s="2"/>
      <c r="D67" s="10"/>
      <c r="E67" s="2"/>
      <c r="F67" s="2"/>
      <c r="G67" s="10"/>
      <c r="H67" s="2"/>
      <c r="I67" s="2"/>
      <c r="J67" s="10"/>
      <c r="K67" s="5"/>
      <c r="L67" s="5"/>
      <c r="M67" s="10"/>
      <c r="N67" s="2">
        <v>0.33</v>
      </c>
      <c r="O67" s="2">
        <v>0.15</v>
      </c>
      <c r="P67" s="10">
        <f t="shared" si="5"/>
        <v>-54.545454545454554</v>
      </c>
      <c r="Q67" s="6">
        <v>0.026</v>
      </c>
      <c r="R67" s="6">
        <v>0.009</v>
      </c>
      <c r="S67" s="10">
        <f>(R67-Q67)/Q67*100</f>
        <v>-65.3846153846154</v>
      </c>
      <c r="T67" s="2"/>
      <c r="U67" s="2"/>
      <c r="V67" s="10"/>
      <c r="W67" s="5">
        <f t="shared" si="2"/>
        <v>0.35600000000000004</v>
      </c>
      <c r="X67" s="5">
        <f t="shared" si="2"/>
        <v>0.159</v>
      </c>
      <c r="Y67" s="10">
        <f t="shared" si="3"/>
        <v>-55.3370786516854</v>
      </c>
    </row>
    <row r="68" spans="1:25" ht="12.75">
      <c r="A68" s="17" t="s">
        <v>72</v>
      </c>
      <c r="B68" s="2"/>
      <c r="C68" s="2"/>
      <c r="D68" s="10"/>
      <c r="E68" s="2"/>
      <c r="F68" s="2"/>
      <c r="G68" s="10"/>
      <c r="H68" s="2"/>
      <c r="I68" s="2"/>
      <c r="J68" s="10"/>
      <c r="K68" s="5"/>
      <c r="L68" s="5"/>
      <c r="M68" s="10"/>
      <c r="N68" s="2">
        <v>2.3</v>
      </c>
      <c r="O68" s="2">
        <v>3.022</v>
      </c>
      <c r="P68" s="10">
        <f t="shared" si="5"/>
        <v>31.391304347826086</v>
      </c>
      <c r="Q68" s="6">
        <v>1.395</v>
      </c>
      <c r="R68" s="6">
        <v>1.692</v>
      </c>
      <c r="S68" s="10">
        <f>(R68-Q68)/Q68*100</f>
        <v>21.290322580645157</v>
      </c>
      <c r="T68" s="2"/>
      <c r="U68" s="2"/>
      <c r="V68" s="10"/>
      <c r="W68" s="5">
        <f t="shared" si="2"/>
        <v>3.695</v>
      </c>
      <c r="X68" s="5">
        <f t="shared" si="2"/>
        <v>4.7139999999999995</v>
      </c>
      <c r="Y68" s="10">
        <f t="shared" si="3"/>
        <v>27.577807848443836</v>
      </c>
    </row>
    <row r="69" spans="1:25" ht="12.75">
      <c r="A69" s="17" t="s">
        <v>73</v>
      </c>
      <c r="B69" s="2"/>
      <c r="C69" s="2"/>
      <c r="D69" s="10"/>
      <c r="E69" s="2"/>
      <c r="F69" s="2"/>
      <c r="G69" s="10"/>
      <c r="H69" s="2"/>
      <c r="I69" s="2"/>
      <c r="J69" s="10"/>
      <c r="K69" s="5"/>
      <c r="L69" s="5"/>
      <c r="M69" s="10"/>
      <c r="N69" s="2">
        <v>8.18</v>
      </c>
      <c r="O69" s="2">
        <v>9.828</v>
      </c>
      <c r="P69" s="10">
        <f t="shared" si="5"/>
        <v>20.146699266503663</v>
      </c>
      <c r="Q69" s="2">
        <v>0.08</v>
      </c>
      <c r="R69" s="6">
        <v>0.1</v>
      </c>
      <c r="S69" s="10">
        <f>(R69-Q69)/Q69*100</f>
        <v>25.000000000000007</v>
      </c>
      <c r="T69" s="2"/>
      <c r="U69" s="2"/>
      <c r="V69" s="10"/>
      <c r="W69" s="5">
        <f t="shared" si="2"/>
        <v>8.26</v>
      </c>
      <c r="X69" s="5">
        <f t="shared" si="2"/>
        <v>9.927999999999999</v>
      </c>
      <c r="Y69" s="10">
        <f t="shared" si="3"/>
        <v>20.193704600484253</v>
      </c>
    </row>
    <row r="70" spans="1:25" ht="12.75">
      <c r="A70" s="17" t="s">
        <v>74</v>
      </c>
      <c r="B70" s="2">
        <v>1.5429</v>
      </c>
      <c r="C70" s="2">
        <v>1.4</v>
      </c>
      <c r="D70" s="10">
        <f t="shared" si="0"/>
        <v>-9.26177976537689</v>
      </c>
      <c r="E70" s="2"/>
      <c r="F70" s="2"/>
      <c r="G70" s="10"/>
      <c r="H70" s="2"/>
      <c r="I70" s="2"/>
      <c r="J70" s="10"/>
      <c r="K70" s="5">
        <f t="shared" si="4"/>
        <v>1.5429</v>
      </c>
      <c r="L70" s="5">
        <f t="shared" si="4"/>
        <v>1.4</v>
      </c>
      <c r="M70" s="10">
        <f t="shared" si="1"/>
        <v>-9.26177976537689</v>
      </c>
      <c r="N70" s="2">
        <v>17.446</v>
      </c>
      <c r="O70" s="2">
        <v>18.172</v>
      </c>
      <c r="P70" s="10">
        <f t="shared" si="5"/>
        <v>4.161412358133664</v>
      </c>
      <c r="Q70" s="2">
        <v>17.168</v>
      </c>
      <c r="R70" s="6">
        <v>17.542</v>
      </c>
      <c r="S70" s="10">
        <f>(R70-Q70)/Q70*100</f>
        <v>2.178471575023313</v>
      </c>
      <c r="T70" s="2"/>
      <c r="U70" s="2"/>
      <c r="V70" s="10"/>
      <c r="W70" s="5">
        <f t="shared" si="2"/>
        <v>36.15690000000001</v>
      </c>
      <c r="X70" s="5">
        <f t="shared" si="2"/>
        <v>37.114</v>
      </c>
      <c r="Y70" s="10">
        <f t="shared" si="3"/>
        <v>2.647074279044912</v>
      </c>
    </row>
    <row r="71" spans="1:25" ht="12.75">
      <c r="A71" s="17" t="s">
        <v>75</v>
      </c>
      <c r="B71" s="2">
        <v>0.5296</v>
      </c>
      <c r="C71" s="6">
        <v>0.515</v>
      </c>
      <c r="D71" s="10">
        <f aca="true" t="shared" si="6" ref="D71:D118">(C71-B71)/B71*100</f>
        <v>-2.7567975830815614</v>
      </c>
      <c r="E71" s="2"/>
      <c r="F71" s="2"/>
      <c r="G71" s="10"/>
      <c r="H71" s="2"/>
      <c r="I71" s="2"/>
      <c r="J71" s="10"/>
      <c r="K71" s="5">
        <f t="shared" si="4"/>
        <v>0.5296</v>
      </c>
      <c r="L71" s="5">
        <f t="shared" si="4"/>
        <v>0.515</v>
      </c>
      <c r="M71" s="10">
        <f aca="true" t="shared" si="7" ref="M71:M118">(L71-K71)/K71*100</f>
        <v>-2.7567975830815614</v>
      </c>
      <c r="N71" s="2">
        <v>4.13</v>
      </c>
      <c r="O71" s="2">
        <v>3.92</v>
      </c>
      <c r="P71" s="10">
        <f t="shared" si="5"/>
        <v>-5.084745762711863</v>
      </c>
      <c r="Q71" s="6">
        <v>3.572</v>
      </c>
      <c r="R71" s="6">
        <v>3.77</v>
      </c>
      <c r="S71" s="10">
        <f>(R71-Q71)/Q71*100</f>
        <v>5.543113101903694</v>
      </c>
      <c r="T71" s="2"/>
      <c r="U71" s="2"/>
      <c r="V71" s="10"/>
      <c r="W71" s="5">
        <f aca="true" t="shared" si="8" ref="W71:X118">T71+Q71+N71+K71</f>
        <v>8.2316</v>
      </c>
      <c r="X71" s="5">
        <f t="shared" si="8"/>
        <v>8.205</v>
      </c>
      <c r="Y71" s="10">
        <f aca="true" t="shared" si="9" ref="Y71:Y118">(X71-W71)/W71*100</f>
        <v>-0.32314495359347123</v>
      </c>
    </row>
    <row r="72" spans="1:25" ht="12.75">
      <c r="A72" s="17" t="s">
        <v>127</v>
      </c>
      <c r="B72" s="2"/>
      <c r="C72" s="2"/>
      <c r="D72" s="10"/>
      <c r="E72" s="2"/>
      <c r="F72" s="2"/>
      <c r="G72" s="10"/>
      <c r="H72" s="2"/>
      <c r="I72" s="2"/>
      <c r="J72" s="10"/>
      <c r="K72" s="5"/>
      <c r="L72" s="5"/>
      <c r="M72" s="10"/>
      <c r="N72" s="2">
        <v>0.028</v>
      </c>
      <c r="O72" s="2"/>
      <c r="P72" s="10">
        <f t="shared" si="5"/>
        <v>-100</v>
      </c>
      <c r="Q72" s="2"/>
      <c r="R72" s="6"/>
      <c r="S72" s="10"/>
      <c r="T72" s="2"/>
      <c r="U72" s="2"/>
      <c r="V72" s="10"/>
      <c r="W72" s="5">
        <f t="shared" si="8"/>
        <v>0.028</v>
      </c>
      <c r="X72" s="5">
        <f t="shared" si="8"/>
        <v>0</v>
      </c>
      <c r="Y72" s="10">
        <f t="shared" si="9"/>
        <v>-100</v>
      </c>
    </row>
    <row r="73" spans="1:25" ht="12.75">
      <c r="A73" s="17" t="s">
        <v>134</v>
      </c>
      <c r="B73" s="2"/>
      <c r="C73" s="2"/>
      <c r="D73" s="10"/>
      <c r="E73" s="2"/>
      <c r="F73" s="2"/>
      <c r="G73" s="10"/>
      <c r="H73" s="2"/>
      <c r="I73" s="2"/>
      <c r="J73" s="10"/>
      <c r="K73" s="5"/>
      <c r="L73" s="5"/>
      <c r="M73" s="10"/>
      <c r="N73" s="6">
        <v>0.005</v>
      </c>
      <c r="O73" s="6">
        <v>0.005</v>
      </c>
      <c r="P73" s="10">
        <f t="shared" si="5"/>
        <v>0</v>
      </c>
      <c r="Q73" s="2">
        <v>0.067</v>
      </c>
      <c r="R73" s="6">
        <v>0.077</v>
      </c>
      <c r="S73" s="10">
        <f aca="true" t="shared" si="10" ref="S73:S81">(R73-Q73)/Q73*100</f>
        <v>14.925373134328348</v>
      </c>
      <c r="T73" s="2"/>
      <c r="U73" s="2"/>
      <c r="V73" s="10"/>
      <c r="W73" s="5">
        <f t="shared" si="8"/>
        <v>0.07200000000000001</v>
      </c>
      <c r="X73" s="5">
        <f t="shared" si="8"/>
        <v>0.082</v>
      </c>
      <c r="Y73" s="10">
        <f t="shared" si="9"/>
        <v>13.88888888888888</v>
      </c>
    </row>
    <row r="74" spans="1:25" ht="12.75">
      <c r="A74" s="17" t="s">
        <v>76</v>
      </c>
      <c r="B74" s="2"/>
      <c r="C74" s="2"/>
      <c r="D74" s="10"/>
      <c r="E74" s="2"/>
      <c r="F74" s="2"/>
      <c r="G74" s="10"/>
      <c r="H74" s="2"/>
      <c r="I74" s="2"/>
      <c r="J74" s="10"/>
      <c r="K74" s="5"/>
      <c r="L74" s="5"/>
      <c r="M74" s="10"/>
      <c r="N74" s="2">
        <v>8</v>
      </c>
      <c r="O74" s="2">
        <v>7.801</v>
      </c>
      <c r="P74" s="10">
        <f t="shared" si="5"/>
        <v>-2.487499999999998</v>
      </c>
      <c r="Q74" s="6">
        <v>0.293</v>
      </c>
      <c r="R74" s="6">
        <v>0.278</v>
      </c>
      <c r="S74" s="10">
        <f t="shared" si="10"/>
        <v>-5.119453924914661</v>
      </c>
      <c r="T74" s="2"/>
      <c r="U74" s="2"/>
      <c r="V74" s="10"/>
      <c r="W74" s="5">
        <f t="shared" si="8"/>
        <v>8.293</v>
      </c>
      <c r="X74" s="5">
        <f t="shared" si="8"/>
        <v>8.079</v>
      </c>
      <c r="Y74" s="10">
        <f t="shared" si="9"/>
        <v>-2.5804895695164434</v>
      </c>
    </row>
    <row r="75" spans="1:25" ht="12.75">
      <c r="A75" s="17" t="s">
        <v>77</v>
      </c>
      <c r="B75" s="6">
        <v>0.031</v>
      </c>
      <c r="C75" s="6">
        <v>0.033</v>
      </c>
      <c r="D75" s="10">
        <f t="shared" si="6"/>
        <v>6.451612903225811</v>
      </c>
      <c r="E75" s="2"/>
      <c r="F75" s="2"/>
      <c r="G75" s="10"/>
      <c r="H75" s="2"/>
      <c r="I75" s="2"/>
      <c r="J75" s="10"/>
      <c r="K75" s="5">
        <f>SUM(B75+E75+H75)</f>
        <v>0.031</v>
      </c>
      <c r="L75" s="5">
        <f>SUM(C75+F75+I75)</f>
        <v>0.033</v>
      </c>
      <c r="M75" s="10">
        <f t="shared" si="7"/>
        <v>6.451612903225811</v>
      </c>
      <c r="N75" s="2"/>
      <c r="O75" s="2"/>
      <c r="P75" s="10"/>
      <c r="Q75" s="6">
        <v>4.367</v>
      </c>
      <c r="R75" s="6">
        <v>4.665</v>
      </c>
      <c r="S75" s="10">
        <f t="shared" si="10"/>
        <v>6.823906572017405</v>
      </c>
      <c r="T75" s="2"/>
      <c r="U75" s="2"/>
      <c r="V75" s="10"/>
      <c r="W75" s="5">
        <f t="shared" si="8"/>
        <v>4.398</v>
      </c>
      <c r="X75" s="5">
        <f t="shared" si="8"/>
        <v>4.698</v>
      </c>
      <c r="Y75" s="10">
        <f t="shared" si="9"/>
        <v>6.8212824010914215</v>
      </c>
    </row>
    <row r="76" spans="1:25" ht="12.75">
      <c r="A76" s="17" t="s">
        <v>78</v>
      </c>
      <c r="B76" s="6">
        <v>0.038</v>
      </c>
      <c r="C76" s="6">
        <v>0.038</v>
      </c>
      <c r="D76" s="10">
        <f t="shared" si="6"/>
        <v>0</v>
      </c>
      <c r="E76" s="2"/>
      <c r="F76" s="2"/>
      <c r="G76" s="10"/>
      <c r="H76" s="2"/>
      <c r="I76" s="2"/>
      <c r="J76" s="10"/>
      <c r="K76" s="5">
        <f>SUM(B76+E76+H76)</f>
        <v>0.038</v>
      </c>
      <c r="L76" s="5">
        <f>SUM(C76+F76+I76)</f>
        <v>0.038</v>
      </c>
      <c r="M76" s="10">
        <f t="shared" si="7"/>
        <v>0</v>
      </c>
      <c r="N76" s="2">
        <v>4.7</v>
      </c>
      <c r="O76" s="6">
        <v>4.846</v>
      </c>
      <c r="P76" s="10">
        <f>(O76-N76)/N76*100</f>
        <v>3.1063829787234023</v>
      </c>
      <c r="Q76" s="6">
        <v>9.213</v>
      </c>
      <c r="R76" s="6">
        <v>6.256</v>
      </c>
      <c r="S76" s="10">
        <f t="shared" si="10"/>
        <v>-32.0959513730598</v>
      </c>
      <c r="T76" s="2"/>
      <c r="U76" s="2"/>
      <c r="V76" s="10"/>
      <c r="W76" s="5">
        <f t="shared" si="8"/>
        <v>13.951</v>
      </c>
      <c r="X76" s="5">
        <f t="shared" si="8"/>
        <v>11.14</v>
      </c>
      <c r="Y76" s="10">
        <f t="shared" si="9"/>
        <v>-20.1490932549638</v>
      </c>
    </row>
    <row r="77" spans="1:25" ht="12.75">
      <c r="A77" s="17" t="s">
        <v>79</v>
      </c>
      <c r="B77" s="2"/>
      <c r="C77" s="2"/>
      <c r="D77" s="10"/>
      <c r="E77" s="2"/>
      <c r="F77" s="2"/>
      <c r="G77" s="10"/>
      <c r="H77" s="2"/>
      <c r="I77" s="2"/>
      <c r="J77" s="10"/>
      <c r="K77" s="5"/>
      <c r="L77" s="5"/>
      <c r="M77" s="10"/>
      <c r="N77" s="2"/>
      <c r="O77" s="2"/>
      <c r="P77" s="10"/>
      <c r="Q77" s="6">
        <v>35.127</v>
      </c>
      <c r="R77" s="6">
        <v>39.87</v>
      </c>
      <c r="S77" s="10">
        <f t="shared" si="10"/>
        <v>13.502434025108876</v>
      </c>
      <c r="T77" s="2"/>
      <c r="U77" s="2"/>
      <c r="V77" s="10"/>
      <c r="W77" s="5">
        <f t="shared" si="8"/>
        <v>35.127</v>
      </c>
      <c r="X77" s="5">
        <f t="shared" si="8"/>
        <v>39.87</v>
      </c>
      <c r="Y77" s="10">
        <f t="shared" si="9"/>
        <v>13.502434025108876</v>
      </c>
    </row>
    <row r="78" spans="1:25" ht="12.75">
      <c r="A78" s="17" t="s">
        <v>132</v>
      </c>
      <c r="B78" s="2"/>
      <c r="C78" s="2"/>
      <c r="D78" s="10"/>
      <c r="E78" s="2"/>
      <c r="F78" s="2"/>
      <c r="G78" s="10"/>
      <c r="H78" s="2"/>
      <c r="I78" s="2"/>
      <c r="J78" s="10"/>
      <c r="K78" s="5"/>
      <c r="L78" s="5"/>
      <c r="M78" s="10"/>
      <c r="N78" s="2">
        <v>0.1</v>
      </c>
      <c r="O78" s="6">
        <v>0.135</v>
      </c>
      <c r="P78" s="10">
        <f aca="true" t="shared" si="11" ref="P78:P83">(O78-N78)/N78*100</f>
        <v>35</v>
      </c>
      <c r="Q78" s="6">
        <v>0.188</v>
      </c>
      <c r="R78" s="6">
        <v>0.242</v>
      </c>
      <c r="S78" s="10">
        <f t="shared" si="10"/>
        <v>28.723404255319146</v>
      </c>
      <c r="T78" s="2"/>
      <c r="U78" s="2"/>
      <c r="V78" s="10"/>
      <c r="W78" s="5">
        <f t="shared" si="8"/>
        <v>0.28800000000000003</v>
      </c>
      <c r="X78" s="5">
        <f t="shared" si="8"/>
        <v>0.377</v>
      </c>
      <c r="Y78" s="10">
        <f t="shared" si="9"/>
        <v>30.90277777777776</v>
      </c>
    </row>
    <row r="79" spans="1:25" ht="12.75">
      <c r="A79" s="17" t="s">
        <v>80</v>
      </c>
      <c r="B79" s="2"/>
      <c r="C79" s="2"/>
      <c r="D79" s="10"/>
      <c r="E79" s="2"/>
      <c r="F79" s="2"/>
      <c r="G79" s="10"/>
      <c r="H79" s="2"/>
      <c r="I79" s="2"/>
      <c r="J79" s="10"/>
      <c r="K79" s="5"/>
      <c r="L79" s="5"/>
      <c r="M79" s="10"/>
      <c r="N79" s="6">
        <v>0.013</v>
      </c>
      <c r="O79" s="6">
        <v>0.007</v>
      </c>
      <c r="P79" s="10">
        <f t="shared" si="11"/>
        <v>-46.15384615384615</v>
      </c>
      <c r="Q79" s="6">
        <v>0.132</v>
      </c>
      <c r="R79" s="6">
        <v>0.119</v>
      </c>
      <c r="S79" s="10">
        <f t="shared" si="10"/>
        <v>-9.848484848484857</v>
      </c>
      <c r="T79" s="2"/>
      <c r="U79" s="2"/>
      <c r="V79" s="10"/>
      <c r="W79" s="5">
        <f t="shared" si="8"/>
        <v>0.14500000000000002</v>
      </c>
      <c r="X79" s="5">
        <f t="shared" si="8"/>
        <v>0.126</v>
      </c>
      <c r="Y79" s="10">
        <f t="shared" si="9"/>
        <v>-13.103448275862078</v>
      </c>
    </row>
    <row r="80" spans="1:25" ht="12.75">
      <c r="A80" s="17" t="s">
        <v>81</v>
      </c>
      <c r="B80" s="2"/>
      <c r="C80" s="2"/>
      <c r="D80" s="10"/>
      <c r="E80" s="2"/>
      <c r="F80" s="2"/>
      <c r="G80" s="10"/>
      <c r="H80" s="2"/>
      <c r="I80" s="2"/>
      <c r="J80" s="10"/>
      <c r="K80" s="5"/>
      <c r="L80" s="5"/>
      <c r="M80" s="10"/>
      <c r="N80" s="6">
        <v>0.035</v>
      </c>
      <c r="O80" s="2">
        <v>0.044</v>
      </c>
      <c r="P80" s="10">
        <f t="shared" si="11"/>
        <v>25.714285714285694</v>
      </c>
      <c r="Q80" s="6">
        <v>23.465</v>
      </c>
      <c r="R80" s="6">
        <v>27.866</v>
      </c>
      <c r="S80" s="10">
        <f t="shared" si="10"/>
        <v>18.75559343703388</v>
      </c>
      <c r="T80" s="2"/>
      <c r="U80" s="2"/>
      <c r="V80" s="10"/>
      <c r="W80" s="5">
        <f t="shared" si="8"/>
        <v>23.5</v>
      </c>
      <c r="X80" s="5">
        <f t="shared" si="8"/>
        <v>27.91</v>
      </c>
      <c r="Y80" s="10">
        <f t="shared" si="9"/>
        <v>18.765957446808514</v>
      </c>
    </row>
    <row r="81" spans="1:25" ht="12.75">
      <c r="A81" s="17" t="s">
        <v>82</v>
      </c>
      <c r="B81" s="2">
        <v>5.481</v>
      </c>
      <c r="C81" s="6">
        <v>6.669</v>
      </c>
      <c r="D81" s="10">
        <f t="shared" si="6"/>
        <v>21.674876847290637</v>
      </c>
      <c r="E81" s="2"/>
      <c r="F81" s="2"/>
      <c r="G81" s="10"/>
      <c r="H81" s="2"/>
      <c r="I81" s="2"/>
      <c r="J81" s="10"/>
      <c r="K81" s="5">
        <f>SUM(B81+E81+H81)</f>
        <v>5.481</v>
      </c>
      <c r="L81" s="5">
        <f>SUM(C81+F81+I81)</f>
        <v>6.669</v>
      </c>
      <c r="M81" s="10">
        <f t="shared" si="7"/>
        <v>21.674876847290637</v>
      </c>
      <c r="N81" s="2">
        <v>14.445</v>
      </c>
      <c r="O81" s="6">
        <v>15.287</v>
      </c>
      <c r="P81" s="10">
        <f t="shared" si="11"/>
        <v>5.829006576670132</v>
      </c>
      <c r="Q81" s="6">
        <v>66.483</v>
      </c>
      <c r="R81" s="6">
        <v>70.962</v>
      </c>
      <c r="S81" s="10">
        <f t="shared" si="10"/>
        <v>6.737060601958393</v>
      </c>
      <c r="T81" s="2"/>
      <c r="U81" s="2"/>
      <c r="V81" s="10"/>
      <c r="W81" s="5">
        <f t="shared" si="8"/>
        <v>86.40899999999999</v>
      </c>
      <c r="X81" s="5">
        <f t="shared" si="8"/>
        <v>92.918</v>
      </c>
      <c r="Y81" s="10">
        <f t="shared" si="9"/>
        <v>7.532780150215851</v>
      </c>
    </row>
    <row r="82" spans="1:25" ht="12.75">
      <c r="A82" s="17" t="s">
        <v>83</v>
      </c>
      <c r="B82" s="2"/>
      <c r="C82" s="2"/>
      <c r="D82" s="10"/>
      <c r="E82" s="2">
        <v>467.417</v>
      </c>
      <c r="F82" s="2">
        <v>0.3</v>
      </c>
      <c r="G82" s="10">
        <f>(F82-E82)/E82*100</f>
        <v>-99.93581748203424</v>
      </c>
      <c r="H82" s="2">
        <v>40</v>
      </c>
      <c r="I82" s="2">
        <v>2</v>
      </c>
      <c r="J82" s="10">
        <f>(I82-H82)/H82*100</f>
        <v>-95</v>
      </c>
      <c r="K82" s="5">
        <f aca="true" t="shared" si="12" ref="K82:L105">SUM(B82+E82+H82)</f>
        <v>507.417</v>
      </c>
      <c r="L82" s="5">
        <f t="shared" si="12"/>
        <v>2.3</v>
      </c>
      <c r="M82" s="10">
        <f t="shared" si="7"/>
        <v>-99.5467238977015</v>
      </c>
      <c r="N82" s="2">
        <v>0.63</v>
      </c>
      <c r="O82" s="6">
        <v>1.115</v>
      </c>
      <c r="P82" s="10">
        <f t="shared" si="11"/>
        <v>76.98412698412697</v>
      </c>
      <c r="Q82" s="2"/>
      <c r="R82" s="6"/>
      <c r="S82" s="10"/>
      <c r="T82" s="2"/>
      <c r="U82" s="2"/>
      <c r="V82" s="10"/>
      <c r="W82" s="5">
        <f t="shared" si="8"/>
        <v>508.04699999999997</v>
      </c>
      <c r="X82" s="5">
        <f t="shared" si="8"/>
        <v>3.415</v>
      </c>
      <c r="Y82" s="10">
        <f t="shared" si="9"/>
        <v>-99.3278180955699</v>
      </c>
    </row>
    <row r="83" spans="1:25" s="22" customFormat="1" ht="12.75">
      <c r="A83" s="23" t="s">
        <v>122</v>
      </c>
      <c r="B83" s="37">
        <f>SUM(B84:B96)</f>
        <v>91.596</v>
      </c>
      <c r="C83" s="37">
        <f>SUM(C84:C96)</f>
        <v>99.45</v>
      </c>
      <c r="D83" s="38">
        <f t="shared" si="6"/>
        <v>8.574610244988863</v>
      </c>
      <c r="E83" s="37">
        <f>SUM(E84:E96)</f>
        <v>10</v>
      </c>
      <c r="F83" s="37">
        <f>SUM(F84:F96)</f>
        <v>14</v>
      </c>
      <c r="G83" s="38">
        <f>(F83-E83)/E83*100</f>
        <v>40</v>
      </c>
      <c r="H83" s="37">
        <f>SUM(H84:H96)</f>
        <v>5</v>
      </c>
      <c r="I83" s="37">
        <f>SUM(I84:I96)</f>
        <v>5</v>
      </c>
      <c r="J83" s="38">
        <f>(I83-H83)/H83*100</f>
        <v>0</v>
      </c>
      <c r="K83" s="39">
        <f>SUM(K84:K96)</f>
        <v>106.596</v>
      </c>
      <c r="L83" s="39">
        <f>SUM(L84:L96)</f>
        <v>118.45</v>
      </c>
      <c r="M83" s="38">
        <f t="shared" si="7"/>
        <v>11.120492326166085</v>
      </c>
      <c r="N83" s="37">
        <f>SUM(N84:N96)</f>
        <v>0.15000000000000002</v>
      </c>
      <c r="O83" s="37">
        <f>SUM(O84:O96)</f>
        <v>0.122</v>
      </c>
      <c r="P83" s="38">
        <f t="shared" si="11"/>
        <v>-18.666666666666682</v>
      </c>
      <c r="Q83" s="37">
        <f>SUM(Q84:Q96)</f>
        <v>1.36</v>
      </c>
      <c r="R83" s="39">
        <f>SUM(R84:R96)</f>
        <v>1.934</v>
      </c>
      <c r="S83" s="38">
        <f>(R83-Q83)/Q83*100</f>
        <v>42.20588235294116</v>
      </c>
      <c r="T83" s="37">
        <f>SUM(T84:T96)</f>
        <v>0</v>
      </c>
      <c r="U83" s="37">
        <f>SUM(U84:U96)</f>
        <v>0</v>
      </c>
      <c r="V83" s="38"/>
      <c r="W83" s="37">
        <f t="shared" si="8"/>
        <v>108.10600000000001</v>
      </c>
      <c r="X83" s="37">
        <f t="shared" si="8"/>
        <v>120.506</v>
      </c>
      <c r="Y83" s="38">
        <f t="shared" si="9"/>
        <v>11.470223669361545</v>
      </c>
    </row>
    <row r="84" spans="1:25" ht="12.75">
      <c r="A84" s="17" t="s">
        <v>84</v>
      </c>
      <c r="B84" s="2">
        <v>15.268</v>
      </c>
      <c r="C84" s="2">
        <v>15.543</v>
      </c>
      <c r="D84" s="10">
        <f t="shared" si="6"/>
        <v>1.8011527377521521</v>
      </c>
      <c r="E84" s="2"/>
      <c r="F84" s="2">
        <v>5</v>
      </c>
      <c r="G84" s="10"/>
      <c r="H84" s="2"/>
      <c r="I84" s="2"/>
      <c r="J84" s="10"/>
      <c r="K84" s="5">
        <f t="shared" si="12"/>
        <v>15.268</v>
      </c>
      <c r="L84" s="5">
        <f t="shared" si="12"/>
        <v>20.543</v>
      </c>
      <c r="M84" s="10">
        <f t="shared" si="7"/>
        <v>34.54938433324599</v>
      </c>
      <c r="N84" s="2"/>
      <c r="O84" s="2"/>
      <c r="P84" s="10"/>
      <c r="Q84" s="2"/>
      <c r="R84" s="6"/>
      <c r="S84" s="10"/>
      <c r="T84" s="2"/>
      <c r="U84" s="2"/>
      <c r="V84" s="10"/>
      <c r="W84" s="5">
        <f t="shared" si="8"/>
        <v>15.268</v>
      </c>
      <c r="X84" s="5">
        <f t="shared" si="8"/>
        <v>20.543</v>
      </c>
      <c r="Y84" s="10">
        <f t="shared" si="9"/>
        <v>34.54938433324599</v>
      </c>
    </row>
    <row r="85" spans="1:25" ht="12.75">
      <c r="A85" s="17" t="s">
        <v>85</v>
      </c>
      <c r="B85" s="2">
        <v>4.989</v>
      </c>
      <c r="C85" s="6">
        <v>5.688</v>
      </c>
      <c r="D85" s="10">
        <f t="shared" si="6"/>
        <v>14.01082381238725</v>
      </c>
      <c r="E85" s="2"/>
      <c r="F85" s="2"/>
      <c r="G85" s="10"/>
      <c r="H85" s="2"/>
      <c r="I85" s="2"/>
      <c r="J85" s="10"/>
      <c r="K85" s="5">
        <f t="shared" si="12"/>
        <v>4.989</v>
      </c>
      <c r="L85" s="5">
        <f t="shared" si="12"/>
        <v>5.688</v>
      </c>
      <c r="M85" s="10">
        <f t="shared" si="7"/>
        <v>14.01082381238725</v>
      </c>
      <c r="N85" s="2"/>
      <c r="O85" s="2"/>
      <c r="P85" s="10"/>
      <c r="Q85" s="2"/>
      <c r="R85" s="6"/>
      <c r="S85" s="10"/>
      <c r="T85" s="2"/>
      <c r="U85" s="2"/>
      <c r="V85" s="10"/>
      <c r="W85" s="5">
        <f t="shared" si="8"/>
        <v>4.989</v>
      </c>
      <c r="X85" s="5">
        <f t="shared" si="8"/>
        <v>5.688</v>
      </c>
      <c r="Y85" s="10">
        <f t="shared" si="9"/>
        <v>14.01082381238725</v>
      </c>
    </row>
    <row r="86" spans="1:25" ht="12.75">
      <c r="A86" s="17" t="s">
        <v>86</v>
      </c>
      <c r="B86" s="2">
        <v>1.138</v>
      </c>
      <c r="C86" s="6">
        <v>0.957</v>
      </c>
      <c r="D86" s="10">
        <f t="shared" si="6"/>
        <v>-15.905096660808432</v>
      </c>
      <c r="E86" s="2"/>
      <c r="F86" s="2"/>
      <c r="G86" s="10"/>
      <c r="H86" s="2"/>
      <c r="I86" s="2"/>
      <c r="J86" s="10"/>
      <c r="K86" s="5">
        <f t="shared" si="12"/>
        <v>1.138</v>
      </c>
      <c r="L86" s="5">
        <f t="shared" si="12"/>
        <v>0.957</v>
      </c>
      <c r="M86" s="10">
        <f t="shared" si="7"/>
        <v>-15.905096660808432</v>
      </c>
      <c r="N86" s="2"/>
      <c r="O86" s="2"/>
      <c r="P86" s="10"/>
      <c r="Q86" s="2"/>
      <c r="R86" s="6"/>
      <c r="S86" s="10"/>
      <c r="T86" s="2"/>
      <c r="U86" s="2"/>
      <c r="V86" s="10"/>
      <c r="W86" s="5">
        <f t="shared" si="8"/>
        <v>1.138</v>
      </c>
      <c r="X86" s="5">
        <f t="shared" si="8"/>
        <v>0.957</v>
      </c>
      <c r="Y86" s="10">
        <f t="shared" si="9"/>
        <v>-15.905096660808432</v>
      </c>
    </row>
    <row r="87" spans="1:25" ht="13.15" customHeight="1">
      <c r="A87" s="17" t="s">
        <v>87</v>
      </c>
      <c r="B87" s="2">
        <v>2.43</v>
      </c>
      <c r="C87" s="6">
        <v>2.65</v>
      </c>
      <c r="D87" s="10">
        <f t="shared" si="6"/>
        <v>9.053497942386821</v>
      </c>
      <c r="E87" s="2"/>
      <c r="F87" s="2"/>
      <c r="G87" s="10"/>
      <c r="H87" s="2"/>
      <c r="I87" s="2"/>
      <c r="J87" s="10"/>
      <c r="K87" s="5">
        <f t="shared" si="12"/>
        <v>2.43</v>
      </c>
      <c r="L87" s="5">
        <f t="shared" si="12"/>
        <v>2.65</v>
      </c>
      <c r="M87" s="10">
        <f t="shared" si="7"/>
        <v>9.053497942386821</v>
      </c>
      <c r="N87" s="2"/>
      <c r="O87" s="2"/>
      <c r="P87" s="10"/>
      <c r="Q87" s="2"/>
      <c r="R87" s="6"/>
      <c r="S87" s="10"/>
      <c r="T87" s="2"/>
      <c r="U87" s="2"/>
      <c r="V87" s="10"/>
      <c r="W87" s="5">
        <f t="shared" si="8"/>
        <v>2.43</v>
      </c>
      <c r="X87" s="5">
        <f t="shared" si="8"/>
        <v>2.65</v>
      </c>
      <c r="Y87" s="10">
        <f t="shared" si="9"/>
        <v>9.053497942386821</v>
      </c>
    </row>
    <row r="88" spans="1:25" ht="13.15" customHeight="1">
      <c r="A88" s="17" t="s">
        <v>88</v>
      </c>
      <c r="B88" s="2">
        <v>0.05</v>
      </c>
      <c r="C88" s="6">
        <v>0.5</v>
      </c>
      <c r="D88" s="10">
        <f t="shared" si="6"/>
        <v>900</v>
      </c>
      <c r="E88" s="2"/>
      <c r="F88" s="2"/>
      <c r="G88" s="10"/>
      <c r="H88" s="2"/>
      <c r="I88" s="2"/>
      <c r="J88" s="10"/>
      <c r="K88" s="5">
        <f t="shared" si="12"/>
        <v>0.05</v>
      </c>
      <c r="L88" s="5">
        <f t="shared" si="12"/>
        <v>0.5</v>
      </c>
      <c r="M88" s="10">
        <f t="shared" si="7"/>
        <v>900</v>
      </c>
      <c r="N88" s="2"/>
      <c r="O88" s="2"/>
      <c r="P88" s="10"/>
      <c r="Q88" s="2"/>
      <c r="R88" s="6"/>
      <c r="S88" s="10"/>
      <c r="T88" s="2"/>
      <c r="U88" s="2"/>
      <c r="V88" s="10"/>
      <c r="W88" s="5">
        <f t="shared" si="8"/>
        <v>0.05</v>
      </c>
      <c r="X88" s="5">
        <f t="shared" si="8"/>
        <v>0.5</v>
      </c>
      <c r="Y88" s="10">
        <f t="shared" si="9"/>
        <v>900</v>
      </c>
    </row>
    <row r="89" spans="1:25" ht="13.15" customHeight="1">
      <c r="A89" s="17" t="s">
        <v>89</v>
      </c>
      <c r="B89" s="2">
        <v>32.361</v>
      </c>
      <c r="C89" s="6">
        <v>39.807</v>
      </c>
      <c r="D89" s="10">
        <f t="shared" si="6"/>
        <v>23.009177713914916</v>
      </c>
      <c r="E89" s="2"/>
      <c r="F89" s="2"/>
      <c r="G89" s="10"/>
      <c r="H89" s="2"/>
      <c r="I89" s="2"/>
      <c r="J89" s="10"/>
      <c r="K89" s="5">
        <f t="shared" si="12"/>
        <v>32.361</v>
      </c>
      <c r="L89" s="5">
        <f t="shared" si="12"/>
        <v>39.807</v>
      </c>
      <c r="M89" s="10">
        <f t="shared" si="7"/>
        <v>23.009177713914916</v>
      </c>
      <c r="N89" s="2"/>
      <c r="O89" s="2"/>
      <c r="P89" s="10"/>
      <c r="Q89" s="2"/>
      <c r="R89" s="6"/>
      <c r="S89" s="10"/>
      <c r="T89" s="2"/>
      <c r="U89" s="2"/>
      <c r="V89" s="10"/>
      <c r="W89" s="5">
        <f t="shared" si="8"/>
        <v>32.361</v>
      </c>
      <c r="X89" s="5">
        <f t="shared" si="8"/>
        <v>39.807</v>
      </c>
      <c r="Y89" s="10">
        <f t="shared" si="9"/>
        <v>23.009177713914916</v>
      </c>
    </row>
    <row r="90" spans="1:25" ht="13.15" customHeight="1">
      <c r="A90" s="17" t="s">
        <v>90</v>
      </c>
      <c r="B90" s="2">
        <v>0.671</v>
      </c>
      <c r="C90" s="6">
        <v>0.546</v>
      </c>
      <c r="D90" s="10">
        <f t="shared" si="6"/>
        <v>-18.628912071535023</v>
      </c>
      <c r="E90" s="2"/>
      <c r="F90" s="2"/>
      <c r="G90" s="10"/>
      <c r="H90" s="2"/>
      <c r="I90" s="2"/>
      <c r="J90" s="10"/>
      <c r="K90" s="5">
        <f t="shared" si="12"/>
        <v>0.671</v>
      </c>
      <c r="L90" s="5">
        <f t="shared" si="12"/>
        <v>0.546</v>
      </c>
      <c r="M90" s="10">
        <f t="shared" si="7"/>
        <v>-18.628912071535023</v>
      </c>
      <c r="N90" s="2"/>
      <c r="O90" s="2"/>
      <c r="P90" s="10"/>
      <c r="Q90" s="2"/>
      <c r="R90" s="6"/>
      <c r="S90" s="10"/>
      <c r="T90" s="2"/>
      <c r="U90" s="2"/>
      <c r="V90" s="10"/>
      <c r="W90" s="5">
        <f t="shared" si="8"/>
        <v>0.671</v>
      </c>
      <c r="X90" s="5">
        <f t="shared" si="8"/>
        <v>0.546</v>
      </c>
      <c r="Y90" s="10">
        <f t="shared" si="9"/>
        <v>-18.628912071535023</v>
      </c>
    </row>
    <row r="91" spans="1:25" ht="14.45" customHeight="1">
      <c r="A91" s="17" t="s">
        <v>91</v>
      </c>
      <c r="B91" s="2">
        <v>0.05</v>
      </c>
      <c r="C91" s="2">
        <v>0.04</v>
      </c>
      <c r="D91" s="10">
        <f t="shared" si="6"/>
        <v>-20.000000000000004</v>
      </c>
      <c r="E91" s="2"/>
      <c r="F91" s="2"/>
      <c r="G91" s="10"/>
      <c r="H91" s="2"/>
      <c r="I91" s="2"/>
      <c r="J91" s="10"/>
      <c r="K91" s="5">
        <f t="shared" si="12"/>
        <v>0.05</v>
      </c>
      <c r="L91" s="5">
        <f t="shared" si="12"/>
        <v>0.04</v>
      </c>
      <c r="M91" s="10">
        <f t="shared" si="7"/>
        <v>-20.000000000000004</v>
      </c>
      <c r="N91" s="2"/>
      <c r="O91" s="2"/>
      <c r="P91" s="10"/>
      <c r="Q91" s="2"/>
      <c r="R91" s="6"/>
      <c r="S91" s="10"/>
      <c r="T91" s="2"/>
      <c r="U91" s="2"/>
      <c r="V91" s="10"/>
      <c r="W91" s="5">
        <f t="shared" si="8"/>
        <v>0.05</v>
      </c>
      <c r="X91" s="5">
        <f t="shared" si="8"/>
        <v>0.04</v>
      </c>
      <c r="Y91" s="10">
        <f t="shared" si="9"/>
        <v>-20.000000000000004</v>
      </c>
    </row>
    <row r="92" spans="1:25" ht="12.75">
      <c r="A92" s="17" t="s">
        <v>92</v>
      </c>
      <c r="B92" s="2"/>
      <c r="C92" s="2"/>
      <c r="D92" s="10"/>
      <c r="E92" s="2"/>
      <c r="F92" s="2"/>
      <c r="G92" s="10"/>
      <c r="H92" s="2"/>
      <c r="I92" s="2"/>
      <c r="J92" s="10"/>
      <c r="K92" s="5">
        <f t="shared" si="12"/>
        <v>0</v>
      </c>
      <c r="L92" s="5">
        <f t="shared" si="12"/>
        <v>0</v>
      </c>
      <c r="M92" s="10"/>
      <c r="N92" s="2">
        <v>0.05</v>
      </c>
      <c r="O92" s="2">
        <v>0.022</v>
      </c>
      <c r="P92" s="10">
        <f>(O92-N92)/N92*100</f>
        <v>-56.00000000000001</v>
      </c>
      <c r="Q92" s="2">
        <v>0.06</v>
      </c>
      <c r="R92" s="6">
        <v>0.079</v>
      </c>
      <c r="S92" s="10">
        <f>(R92-Q92)/Q92*100</f>
        <v>31.66666666666667</v>
      </c>
      <c r="T92" s="2"/>
      <c r="U92" s="2"/>
      <c r="V92" s="10"/>
      <c r="W92" s="5">
        <f t="shared" si="8"/>
        <v>0.11</v>
      </c>
      <c r="X92" s="5">
        <f t="shared" si="8"/>
        <v>0.101</v>
      </c>
      <c r="Y92" s="10">
        <f t="shared" si="9"/>
        <v>-8.181818181818176</v>
      </c>
    </row>
    <row r="93" spans="1:25" ht="12.75">
      <c r="A93" s="17" t="s">
        <v>133</v>
      </c>
      <c r="B93" s="2"/>
      <c r="C93" s="2"/>
      <c r="D93" s="10"/>
      <c r="E93" s="2"/>
      <c r="F93" s="2"/>
      <c r="G93" s="10"/>
      <c r="H93" s="2"/>
      <c r="I93" s="2"/>
      <c r="J93" s="10"/>
      <c r="K93" s="5">
        <f t="shared" si="12"/>
        <v>0</v>
      </c>
      <c r="L93" s="5">
        <f t="shared" si="12"/>
        <v>0</v>
      </c>
      <c r="M93" s="10"/>
      <c r="N93" s="2">
        <v>0.1</v>
      </c>
      <c r="O93" s="2">
        <v>0.1</v>
      </c>
      <c r="P93" s="10">
        <f>(O93-N93)/N93*100</f>
        <v>0</v>
      </c>
      <c r="Q93" s="2"/>
      <c r="R93" s="6"/>
      <c r="S93" s="10"/>
      <c r="T93" s="2"/>
      <c r="U93" s="2"/>
      <c r="V93" s="10"/>
      <c r="W93" s="5">
        <f t="shared" si="8"/>
        <v>0.1</v>
      </c>
      <c r="X93" s="5">
        <f t="shared" si="8"/>
        <v>0.1</v>
      </c>
      <c r="Y93" s="10">
        <f t="shared" si="9"/>
        <v>0</v>
      </c>
    </row>
    <row r="94" spans="1:25" ht="12.75">
      <c r="A94" s="17" t="s">
        <v>93</v>
      </c>
      <c r="B94" s="2">
        <v>34.539</v>
      </c>
      <c r="C94" s="2">
        <v>33.619</v>
      </c>
      <c r="D94" s="10">
        <f t="shared" si="6"/>
        <v>-2.6636555777526905</v>
      </c>
      <c r="E94" s="2">
        <v>10</v>
      </c>
      <c r="F94" s="2">
        <v>9</v>
      </c>
      <c r="G94" s="10">
        <f>(F94-E94)/E94*100</f>
        <v>-10</v>
      </c>
      <c r="H94" s="2">
        <v>5</v>
      </c>
      <c r="I94" s="2">
        <v>5</v>
      </c>
      <c r="J94" s="10">
        <f>(I94-H94)/H94*100</f>
        <v>0</v>
      </c>
      <c r="K94" s="5">
        <f t="shared" si="12"/>
        <v>49.539</v>
      </c>
      <c r="L94" s="5">
        <f t="shared" si="12"/>
        <v>47.619</v>
      </c>
      <c r="M94" s="10">
        <f t="shared" si="7"/>
        <v>-3.8757342699691186</v>
      </c>
      <c r="N94" s="2"/>
      <c r="O94" s="2"/>
      <c r="P94" s="10"/>
      <c r="Q94" s="2"/>
      <c r="R94" s="6"/>
      <c r="S94" s="10"/>
      <c r="T94" s="2"/>
      <c r="U94" s="2"/>
      <c r="V94" s="10"/>
      <c r="W94" s="5">
        <f t="shared" si="8"/>
        <v>49.539</v>
      </c>
      <c r="X94" s="5">
        <f t="shared" si="8"/>
        <v>47.619</v>
      </c>
      <c r="Y94" s="10">
        <f t="shared" si="9"/>
        <v>-3.8757342699691186</v>
      </c>
    </row>
    <row r="95" spans="1:25" ht="12.75">
      <c r="A95" s="17" t="s">
        <v>128</v>
      </c>
      <c r="B95" s="2"/>
      <c r="C95" s="2"/>
      <c r="D95" s="10"/>
      <c r="E95" s="2"/>
      <c r="F95" s="2"/>
      <c r="G95" s="10"/>
      <c r="H95" s="2"/>
      <c r="I95" s="2"/>
      <c r="J95" s="10"/>
      <c r="K95" s="5">
        <f t="shared" si="12"/>
        <v>0</v>
      </c>
      <c r="L95" s="5">
        <f t="shared" si="12"/>
        <v>0</v>
      </c>
      <c r="M95" s="10"/>
      <c r="N95" s="2"/>
      <c r="O95" s="2"/>
      <c r="P95" s="10"/>
      <c r="Q95" s="2">
        <v>1.3</v>
      </c>
      <c r="R95" s="6">
        <v>1.855</v>
      </c>
      <c r="S95" s="10">
        <f>(R95-Q95)/Q95*100</f>
        <v>42.692307692307686</v>
      </c>
      <c r="T95" s="2"/>
      <c r="U95" s="2"/>
      <c r="V95" s="10"/>
      <c r="W95" s="5">
        <f t="shared" si="8"/>
        <v>1.3</v>
      </c>
      <c r="X95" s="5">
        <f t="shared" si="8"/>
        <v>1.855</v>
      </c>
      <c r="Y95" s="10">
        <f t="shared" si="9"/>
        <v>42.692307692307686</v>
      </c>
    </row>
    <row r="96" spans="1:25" ht="12.75">
      <c r="A96" s="17" t="s">
        <v>119</v>
      </c>
      <c r="B96" s="2">
        <v>0.1</v>
      </c>
      <c r="C96" s="2">
        <v>0.1</v>
      </c>
      <c r="D96" s="10">
        <f t="shared" si="6"/>
        <v>0</v>
      </c>
      <c r="E96" s="2"/>
      <c r="F96" s="2"/>
      <c r="G96" s="10"/>
      <c r="H96" s="2"/>
      <c r="I96" s="2"/>
      <c r="J96" s="10"/>
      <c r="K96" s="5">
        <f t="shared" si="12"/>
        <v>0.1</v>
      </c>
      <c r="L96" s="5">
        <f t="shared" si="12"/>
        <v>0.1</v>
      </c>
      <c r="M96" s="10">
        <f t="shared" si="7"/>
        <v>0</v>
      </c>
      <c r="N96" s="2"/>
      <c r="O96" s="2"/>
      <c r="P96" s="10"/>
      <c r="Q96" s="2"/>
      <c r="R96" s="6"/>
      <c r="S96" s="10"/>
      <c r="T96" s="2"/>
      <c r="U96" s="2"/>
      <c r="V96" s="10"/>
      <c r="W96" s="5">
        <f t="shared" si="8"/>
        <v>0.1</v>
      </c>
      <c r="X96" s="5">
        <f t="shared" si="8"/>
        <v>0.1</v>
      </c>
      <c r="Y96" s="10">
        <f t="shared" si="9"/>
        <v>0</v>
      </c>
    </row>
    <row r="97" spans="1:25" s="22" customFormat="1" ht="12.75">
      <c r="A97" s="23" t="s">
        <v>94</v>
      </c>
      <c r="B97" s="37">
        <f>SUM(B98:B103)</f>
        <v>450.411</v>
      </c>
      <c r="C97" s="37">
        <f>SUM(C98:C103)</f>
        <v>443.869</v>
      </c>
      <c r="D97" s="38">
        <f t="shared" si="6"/>
        <v>-1.452451205676587</v>
      </c>
      <c r="E97" s="37">
        <f>SUM(E98:E103)</f>
        <v>2</v>
      </c>
      <c r="F97" s="37">
        <f>SUM(F98:F103)</f>
        <v>0</v>
      </c>
      <c r="G97" s="38">
        <f>(F97-E97)/E97*100</f>
        <v>-100</v>
      </c>
      <c r="H97" s="37">
        <f>SUM(H98:H103)</f>
        <v>35</v>
      </c>
      <c r="I97" s="37">
        <f>SUM(I98:I103)</f>
        <v>0</v>
      </c>
      <c r="J97" s="38">
        <f>(I97-H97)/H97*100</f>
        <v>-100</v>
      </c>
      <c r="K97" s="39">
        <f t="shared" si="12"/>
        <v>487.411</v>
      </c>
      <c r="L97" s="39">
        <f t="shared" si="12"/>
        <v>443.869</v>
      </c>
      <c r="M97" s="38">
        <f t="shared" si="7"/>
        <v>-8.933323211827386</v>
      </c>
      <c r="N97" s="37">
        <f>SUM(N98:N103)</f>
        <v>10</v>
      </c>
      <c r="O97" s="37">
        <f>SUM(O98:O103)</f>
        <v>10</v>
      </c>
      <c r="P97" s="38">
        <f>(O97-N97)/N97*100</f>
        <v>0</v>
      </c>
      <c r="Q97" s="37">
        <f>SUM(Q98:Q103)</f>
        <v>0</v>
      </c>
      <c r="R97" s="39">
        <f>SUM(R98:R103)</f>
        <v>0</v>
      </c>
      <c r="S97" s="38"/>
      <c r="T97" s="37">
        <f>SUM(T98:T103)</f>
        <v>3.75</v>
      </c>
      <c r="U97" s="37">
        <f>SUM(U98:U103)</f>
        <v>3.1500000000000004</v>
      </c>
      <c r="V97" s="38">
        <f>(U97-T97)/T97*100</f>
        <v>-15.99999999999999</v>
      </c>
      <c r="W97" s="37">
        <f t="shared" si="8"/>
        <v>501.161</v>
      </c>
      <c r="X97" s="37">
        <f t="shared" si="8"/>
        <v>457.019</v>
      </c>
      <c r="Y97" s="38">
        <f t="shared" si="9"/>
        <v>-8.807947944872007</v>
      </c>
    </row>
    <row r="98" spans="1:25" ht="12.75">
      <c r="A98" s="17" t="s">
        <v>95</v>
      </c>
      <c r="B98" s="2">
        <v>416.05</v>
      </c>
      <c r="C98" s="2">
        <v>414</v>
      </c>
      <c r="D98" s="10">
        <f t="shared" si="6"/>
        <v>-0.4927292392741285</v>
      </c>
      <c r="E98" s="2">
        <v>2</v>
      </c>
      <c r="F98" s="2"/>
      <c r="G98" s="10">
        <f>(F98-E98)/E98*100</f>
        <v>-100</v>
      </c>
      <c r="H98" s="2">
        <v>35</v>
      </c>
      <c r="I98" s="2"/>
      <c r="J98" s="10">
        <f>(I98-H98)/H98*100</f>
        <v>-100</v>
      </c>
      <c r="K98" s="5">
        <f t="shared" si="12"/>
        <v>453.05</v>
      </c>
      <c r="L98" s="5">
        <f t="shared" si="12"/>
        <v>414</v>
      </c>
      <c r="M98" s="10">
        <f t="shared" si="7"/>
        <v>-8.61935768678954</v>
      </c>
      <c r="N98" s="2"/>
      <c r="O98" s="2"/>
      <c r="P98" s="10"/>
      <c r="Q98" s="2"/>
      <c r="R98" s="6"/>
      <c r="S98" s="10"/>
      <c r="T98" s="2"/>
      <c r="U98" s="2"/>
      <c r="V98" s="10"/>
      <c r="W98" s="5">
        <f t="shared" si="8"/>
        <v>453.05</v>
      </c>
      <c r="X98" s="5">
        <f t="shared" si="8"/>
        <v>414</v>
      </c>
      <c r="Y98" s="10">
        <f t="shared" si="9"/>
        <v>-8.61935768678954</v>
      </c>
    </row>
    <row r="99" spans="1:25" ht="12.75">
      <c r="A99" s="17" t="s">
        <v>96</v>
      </c>
      <c r="B99" s="2">
        <v>0.782</v>
      </c>
      <c r="C99" s="6">
        <v>1.24</v>
      </c>
      <c r="D99" s="10">
        <f t="shared" si="6"/>
        <v>58.567774936061376</v>
      </c>
      <c r="E99" s="2"/>
      <c r="F99" s="2"/>
      <c r="G99" s="10"/>
      <c r="H99" s="2"/>
      <c r="I99" s="2"/>
      <c r="J99" s="10"/>
      <c r="K99" s="5">
        <f t="shared" si="12"/>
        <v>0.782</v>
      </c>
      <c r="L99" s="5">
        <f t="shared" si="12"/>
        <v>1.24</v>
      </c>
      <c r="M99" s="10">
        <f t="shared" si="7"/>
        <v>58.567774936061376</v>
      </c>
      <c r="N99" s="2"/>
      <c r="O99" s="2"/>
      <c r="P99" s="10"/>
      <c r="Q99" s="2"/>
      <c r="R99" s="6"/>
      <c r="S99" s="10"/>
      <c r="T99" s="2"/>
      <c r="U99" s="2"/>
      <c r="V99" s="10"/>
      <c r="W99" s="5">
        <f t="shared" si="8"/>
        <v>0.782</v>
      </c>
      <c r="X99" s="5">
        <f t="shared" si="8"/>
        <v>1.24</v>
      </c>
      <c r="Y99" s="10">
        <f t="shared" si="9"/>
        <v>58.567774936061376</v>
      </c>
    </row>
    <row r="100" spans="1:25" ht="12.75">
      <c r="A100" s="17" t="s">
        <v>97</v>
      </c>
      <c r="B100" s="2">
        <v>18.473</v>
      </c>
      <c r="C100" s="2">
        <v>13.74</v>
      </c>
      <c r="D100" s="10">
        <f t="shared" si="6"/>
        <v>-25.621176852703943</v>
      </c>
      <c r="E100" s="2"/>
      <c r="F100" s="2"/>
      <c r="G100" s="10"/>
      <c r="H100" s="2"/>
      <c r="I100" s="2"/>
      <c r="J100" s="10"/>
      <c r="K100" s="5">
        <f t="shared" si="12"/>
        <v>18.473</v>
      </c>
      <c r="L100" s="5">
        <f t="shared" si="12"/>
        <v>13.74</v>
      </c>
      <c r="M100" s="10">
        <f t="shared" si="7"/>
        <v>-25.621176852703943</v>
      </c>
      <c r="N100" s="2"/>
      <c r="O100" s="2"/>
      <c r="P100" s="10"/>
      <c r="Q100" s="2"/>
      <c r="R100" s="6"/>
      <c r="S100" s="10"/>
      <c r="T100" s="2">
        <v>0.7</v>
      </c>
      <c r="U100" s="2">
        <v>0.7</v>
      </c>
      <c r="V100" s="10">
        <f>(U100-T100)/T100*100</f>
        <v>0</v>
      </c>
      <c r="W100" s="5">
        <f t="shared" si="8"/>
        <v>19.173</v>
      </c>
      <c r="X100" s="5">
        <f t="shared" si="8"/>
        <v>14.44</v>
      </c>
      <c r="Y100" s="10">
        <f t="shared" si="9"/>
        <v>-24.68575601105721</v>
      </c>
    </row>
    <row r="101" spans="1:25" ht="12.75">
      <c r="A101" s="17" t="s">
        <v>98</v>
      </c>
      <c r="B101" s="2">
        <v>0.23</v>
      </c>
      <c r="C101" s="6">
        <v>0.455</v>
      </c>
      <c r="D101" s="10">
        <f t="shared" si="6"/>
        <v>97.82608695652173</v>
      </c>
      <c r="E101" s="2"/>
      <c r="F101" s="2"/>
      <c r="G101" s="10"/>
      <c r="H101" s="2"/>
      <c r="I101" s="2"/>
      <c r="J101" s="10"/>
      <c r="K101" s="5">
        <f t="shared" si="12"/>
        <v>0.23</v>
      </c>
      <c r="L101" s="5">
        <f t="shared" si="12"/>
        <v>0.455</v>
      </c>
      <c r="M101" s="10">
        <f t="shared" si="7"/>
        <v>97.82608695652173</v>
      </c>
      <c r="N101" s="2"/>
      <c r="O101" s="2"/>
      <c r="P101" s="10"/>
      <c r="Q101" s="2"/>
      <c r="R101" s="6"/>
      <c r="S101" s="10"/>
      <c r="T101" s="2">
        <v>3.05</v>
      </c>
      <c r="U101" s="2">
        <v>2.45</v>
      </c>
      <c r="V101" s="10">
        <f>(U101-T101)/T101*100</f>
        <v>-19.672131147540973</v>
      </c>
      <c r="W101" s="5">
        <f t="shared" si="8"/>
        <v>3.28</v>
      </c>
      <c r="X101" s="5">
        <f t="shared" si="8"/>
        <v>2.9050000000000002</v>
      </c>
      <c r="Y101" s="10">
        <f t="shared" si="9"/>
        <v>-11.432926829268279</v>
      </c>
    </row>
    <row r="102" spans="1:25" ht="12.75">
      <c r="A102" s="17" t="s">
        <v>99</v>
      </c>
      <c r="B102" s="2">
        <v>7.346</v>
      </c>
      <c r="C102" s="6">
        <v>7.631</v>
      </c>
      <c r="D102" s="10">
        <f t="shared" si="6"/>
        <v>3.8796624013068355</v>
      </c>
      <c r="E102" s="2"/>
      <c r="F102" s="2"/>
      <c r="G102" s="10"/>
      <c r="H102" s="2"/>
      <c r="I102" s="2"/>
      <c r="J102" s="10"/>
      <c r="K102" s="5">
        <f t="shared" si="12"/>
        <v>7.346</v>
      </c>
      <c r="L102" s="5">
        <f t="shared" si="12"/>
        <v>7.631</v>
      </c>
      <c r="M102" s="10">
        <f t="shared" si="7"/>
        <v>3.8796624013068355</v>
      </c>
      <c r="N102" s="2"/>
      <c r="O102" s="2"/>
      <c r="P102" s="10"/>
      <c r="Q102" s="2"/>
      <c r="R102" s="6"/>
      <c r="S102" s="10"/>
      <c r="T102" s="2"/>
      <c r="U102" s="2"/>
      <c r="V102" s="10"/>
      <c r="W102" s="5">
        <f t="shared" si="8"/>
        <v>7.346</v>
      </c>
      <c r="X102" s="5">
        <f t="shared" si="8"/>
        <v>7.631</v>
      </c>
      <c r="Y102" s="10">
        <f t="shared" si="9"/>
        <v>3.8796624013068355</v>
      </c>
    </row>
    <row r="103" spans="1:25" ht="12.75">
      <c r="A103" s="17" t="s">
        <v>100</v>
      </c>
      <c r="B103" s="2">
        <v>7.53</v>
      </c>
      <c r="C103" s="6">
        <v>6.803</v>
      </c>
      <c r="D103" s="10">
        <f t="shared" si="6"/>
        <v>-9.65471447543161</v>
      </c>
      <c r="E103" s="2"/>
      <c r="F103" s="2"/>
      <c r="G103" s="10"/>
      <c r="H103" s="2"/>
      <c r="I103" s="2"/>
      <c r="J103" s="10"/>
      <c r="K103" s="5">
        <f t="shared" si="12"/>
        <v>7.53</v>
      </c>
      <c r="L103" s="5">
        <f t="shared" si="12"/>
        <v>6.803</v>
      </c>
      <c r="M103" s="10">
        <f t="shared" si="7"/>
        <v>-9.65471447543161</v>
      </c>
      <c r="N103" s="2">
        <v>10</v>
      </c>
      <c r="O103" s="2">
        <v>10</v>
      </c>
      <c r="P103" s="10">
        <f>(O103-N103)/N103*100</f>
        <v>0</v>
      </c>
      <c r="Q103" s="2"/>
      <c r="R103" s="6"/>
      <c r="S103" s="10"/>
      <c r="T103" s="2"/>
      <c r="U103" s="2"/>
      <c r="V103" s="10"/>
      <c r="W103" s="5">
        <f t="shared" si="8"/>
        <v>17.53</v>
      </c>
      <c r="X103" s="5">
        <f t="shared" si="8"/>
        <v>16.803</v>
      </c>
      <c r="Y103" s="10">
        <f t="shared" si="9"/>
        <v>-4.147176269252712</v>
      </c>
    </row>
    <row r="104" spans="1:25" s="22" customFormat="1" ht="12.75">
      <c r="A104" s="23" t="s">
        <v>101</v>
      </c>
      <c r="B104" s="37">
        <f>SUM(B105:B107)</f>
        <v>21.344</v>
      </c>
      <c r="C104" s="37">
        <f>SUM(C105:C107)</f>
        <v>19.868000000000002</v>
      </c>
      <c r="D104" s="38">
        <f t="shared" si="6"/>
        <v>-6.915292353823084</v>
      </c>
      <c r="E104" s="37">
        <f>SUM(E105:E107)</f>
        <v>0</v>
      </c>
      <c r="F104" s="37">
        <f>SUM(F105:F107)</f>
        <v>0</v>
      </c>
      <c r="G104" s="38"/>
      <c r="H104" s="37">
        <f>SUM(H105:H107)</f>
        <v>0</v>
      </c>
      <c r="I104" s="37">
        <f>SUM(I105:I107)</f>
        <v>0</v>
      </c>
      <c r="J104" s="38"/>
      <c r="K104" s="39">
        <f t="shared" si="12"/>
        <v>21.344</v>
      </c>
      <c r="L104" s="39">
        <f t="shared" si="12"/>
        <v>19.868000000000002</v>
      </c>
      <c r="M104" s="38">
        <f t="shared" si="7"/>
        <v>-6.915292353823084</v>
      </c>
      <c r="N104" s="37">
        <f>SUM(N105:N107)</f>
        <v>0</v>
      </c>
      <c r="O104" s="37">
        <f>SUM(O105:O107)</f>
        <v>0</v>
      </c>
      <c r="P104" s="38"/>
      <c r="Q104" s="37">
        <f>SUM(Q105:Q107)</f>
        <v>0</v>
      </c>
      <c r="R104" s="39">
        <f>SUM(R105:R107)</f>
        <v>0</v>
      </c>
      <c r="S104" s="38"/>
      <c r="T104" s="37">
        <f>SUM(T105:T107)</f>
        <v>0</v>
      </c>
      <c r="U104" s="37">
        <f>SUM(U105:U107)</f>
        <v>0</v>
      </c>
      <c r="V104" s="38"/>
      <c r="W104" s="37">
        <f t="shared" si="8"/>
        <v>21.344</v>
      </c>
      <c r="X104" s="37">
        <f t="shared" si="8"/>
        <v>19.868000000000002</v>
      </c>
      <c r="Y104" s="38">
        <f t="shared" si="9"/>
        <v>-6.915292353823084</v>
      </c>
    </row>
    <row r="105" spans="1:25" ht="12.75">
      <c r="A105" s="17" t="s">
        <v>102</v>
      </c>
      <c r="B105" s="2">
        <v>10.75</v>
      </c>
      <c r="C105" s="2">
        <v>7.88</v>
      </c>
      <c r="D105" s="10">
        <f t="shared" si="6"/>
        <v>-26.69767441860465</v>
      </c>
      <c r="E105" s="2"/>
      <c r="F105" s="2"/>
      <c r="G105" s="10"/>
      <c r="H105" s="2"/>
      <c r="I105" s="2"/>
      <c r="J105" s="10"/>
      <c r="K105" s="5">
        <f t="shared" si="12"/>
        <v>10.75</v>
      </c>
      <c r="L105" s="5">
        <f t="shared" si="12"/>
        <v>7.88</v>
      </c>
      <c r="M105" s="10">
        <f t="shared" si="7"/>
        <v>-26.69767441860465</v>
      </c>
      <c r="N105" s="2"/>
      <c r="O105" s="2"/>
      <c r="P105" s="10"/>
      <c r="Q105" s="2"/>
      <c r="R105" s="6"/>
      <c r="S105" s="10"/>
      <c r="T105" s="2"/>
      <c r="U105" s="2"/>
      <c r="V105" s="10"/>
      <c r="W105" s="5">
        <f t="shared" si="8"/>
        <v>10.75</v>
      </c>
      <c r="X105" s="5">
        <f t="shared" si="8"/>
        <v>7.88</v>
      </c>
      <c r="Y105" s="10">
        <f t="shared" si="9"/>
        <v>-26.69767441860465</v>
      </c>
    </row>
    <row r="106" spans="1:25" ht="12.75">
      <c r="A106" s="17" t="s">
        <v>103</v>
      </c>
      <c r="B106" s="2">
        <v>0.05</v>
      </c>
      <c r="C106" s="6">
        <v>0.065</v>
      </c>
      <c r="D106" s="10">
        <f t="shared" si="6"/>
        <v>30</v>
      </c>
      <c r="E106" s="2"/>
      <c r="F106" s="2"/>
      <c r="G106" s="10"/>
      <c r="H106" s="2"/>
      <c r="I106" s="2"/>
      <c r="J106" s="10"/>
      <c r="K106" s="5">
        <f aca="true" t="shared" si="13" ref="K106:L113">SUM(B106+E106+H106)</f>
        <v>0.05</v>
      </c>
      <c r="L106" s="5">
        <f t="shared" si="13"/>
        <v>0.065</v>
      </c>
      <c r="M106" s="10">
        <f t="shared" si="7"/>
        <v>30</v>
      </c>
      <c r="N106" s="2"/>
      <c r="O106" s="2"/>
      <c r="P106" s="10"/>
      <c r="Q106" s="2"/>
      <c r="R106" s="6"/>
      <c r="S106" s="10"/>
      <c r="T106" s="2"/>
      <c r="U106" s="2"/>
      <c r="V106" s="10"/>
      <c r="W106" s="5">
        <f t="shared" si="8"/>
        <v>0.05</v>
      </c>
      <c r="X106" s="5">
        <f t="shared" si="8"/>
        <v>0.065</v>
      </c>
      <c r="Y106" s="10">
        <f t="shared" si="9"/>
        <v>30</v>
      </c>
    </row>
    <row r="107" spans="1:25" ht="12.75">
      <c r="A107" s="17" t="s">
        <v>104</v>
      </c>
      <c r="B107" s="2">
        <v>10.544</v>
      </c>
      <c r="C107" s="6">
        <v>11.923</v>
      </c>
      <c r="D107" s="10">
        <f t="shared" si="6"/>
        <v>13.078528072837628</v>
      </c>
      <c r="E107" s="2"/>
      <c r="F107" s="2"/>
      <c r="G107" s="10"/>
      <c r="H107" s="2"/>
      <c r="I107" s="2"/>
      <c r="J107" s="10"/>
      <c r="K107" s="5">
        <f t="shared" si="13"/>
        <v>10.544</v>
      </c>
      <c r="L107" s="5">
        <f t="shared" si="13"/>
        <v>11.923</v>
      </c>
      <c r="M107" s="10">
        <f t="shared" si="7"/>
        <v>13.078528072837628</v>
      </c>
      <c r="N107" s="2"/>
      <c r="O107" s="2"/>
      <c r="P107" s="10"/>
      <c r="Q107" s="2"/>
      <c r="R107" s="6"/>
      <c r="S107" s="10"/>
      <c r="T107" s="2"/>
      <c r="U107" s="2"/>
      <c r="V107" s="10"/>
      <c r="W107" s="5">
        <f t="shared" si="8"/>
        <v>10.544</v>
      </c>
      <c r="X107" s="5">
        <f t="shared" si="8"/>
        <v>11.923</v>
      </c>
      <c r="Y107" s="10">
        <f t="shared" si="9"/>
        <v>13.078528072837628</v>
      </c>
    </row>
    <row r="108" spans="1:25" s="22" customFormat="1" ht="12.75">
      <c r="A108" s="23" t="s">
        <v>105</v>
      </c>
      <c r="B108" s="37">
        <f>SUM(B109:B112)</f>
        <v>164.08</v>
      </c>
      <c r="C108" s="37">
        <f>SUM(C109:C112)</f>
        <v>183.62</v>
      </c>
      <c r="D108" s="38">
        <f t="shared" si="6"/>
        <v>11.908824963432465</v>
      </c>
      <c r="E108" s="37">
        <f>SUM(E109:E112)</f>
        <v>0</v>
      </c>
      <c r="F108" s="37">
        <f>SUM(F109:F112)</f>
        <v>14.2</v>
      </c>
      <c r="G108" s="38"/>
      <c r="H108" s="37">
        <f>SUM(H109:H112)</f>
        <v>0</v>
      </c>
      <c r="I108" s="37">
        <f>SUM(I109:I112)</f>
        <v>0</v>
      </c>
      <c r="J108" s="38"/>
      <c r="K108" s="37">
        <f t="shared" si="13"/>
        <v>164.08</v>
      </c>
      <c r="L108" s="37">
        <f t="shared" si="13"/>
        <v>197.82</v>
      </c>
      <c r="M108" s="38">
        <f t="shared" si="7"/>
        <v>20.5631399317406</v>
      </c>
      <c r="N108" s="37">
        <f>SUM(N109:N112)</f>
        <v>21.005000000000003</v>
      </c>
      <c r="O108" s="37">
        <f>SUM(O109:O112)</f>
        <v>19.661</v>
      </c>
      <c r="P108" s="38">
        <f>(O108-N108)/N108*100</f>
        <v>-6.398476553201624</v>
      </c>
      <c r="Q108" s="37">
        <f>SUM(Q109:Q112)</f>
        <v>0</v>
      </c>
      <c r="R108" s="39">
        <f>SUM(R109:R112)</f>
        <v>0</v>
      </c>
      <c r="S108" s="38"/>
      <c r="T108" s="37">
        <f>SUM(T109:T112)</f>
        <v>7.7</v>
      </c>
      <c r="U108" s="37">
        <f>SUM(U109:U112)</f>
        <v>7.7</v>
      </c>
      <c r="V108" s="38">
        <f>(U108-T108)/T108*100</f>
        <v>0</v>
      </c>
      <c r="W108" s="37">
        <f t="shared" si="8"/>
        <v>192.78500000000003</v>
      </c>
      <c r="X108" s="37">
        <f t="shared" si="8"/>
        <v>225.18099999999998</v>
      </c>
      <c r="Y108" s="38">
        <f t="shared" si="9"/>
        <v>16.80421194595013</v>
      </c>
    </row>
    <row r="109" spans="1:25" ht="12.75">
      <c r="A109" s="17" t="s">
        <v>106</v>
      </c>
      <c r="B109" s="2">
        <v>136.06</v>
      </c>
      <c r="C109" s="2">
        <v>170.27</v>
      </c>
      <c r="D109" s="10">
        <f t="shared" si="6"/>
        <v>25.143319123915926</v>
      </c>
      <c r="E109" s="2"/>
      <c r="F109" s="2">
        <v>14.2</v>
      </c>
      <c r="G109" s="10"/>
      <c r="H109" s="2"/>
      <c r="I109" s="2"/>
      <c r="J109" s="10"/>
      <c r="K109" s="5">
        <f t="shared" si="13"/>
        <v>136.06</v>
      </c>
      <c r="L109" s="5">
        <f t="shared" si="13"/>
        <v>184.47</v>
      </c>
      <c r="M109" s="10">
        <f t="shared" si="7"/>
        <v>35.57989122445979</v>
      </c>
      <c r="N109" s="2">
        <v>17.73</v>
      </c>
      <c r="O109" s="2">
        <v>18.08</v>
      </c>
      <c r="P109" s="10">
        <f>(O109-N109)/N109*100</f>
        <v>1.9740552735476473</v>
      </c>
      <c r="Q109" s="2"/>
      <c r="R109" s="6"/>
      <c r="S109" s="10"/>
      <c r="T109" s="2">
        <v>7.7</v>
      </c>
      <c r="U109" s="2">
        <v>7.7</v>
      </c>
      <c r="V109" s="10">
        <f>(U109-T109)/T109*100</f>
        <v>0</v>
      </c>
      <c r="W109" s="5">
        <f t="shared" si="8"/>
        <v>161.49</v>
      </c>
      <c r="X109" s="5">
        <f t="shared" si="8"/>
        <v>210.25</v>
      </c>
      <c r="Y109" s="10">
        <f t="shared" si="9"/>
        <v>30.19382005077713</v>
      </c>
    </row>
    <row r="110" spans="1:25" ht="12.75">
      <c r="A110" s="17" t="s">
        <v>107</v>
      </c>
      <c r="B110" s="2">
        <v>11.9</v>
      </c>
      <c r="C110" s="2">
        <v>11.7</v>
      </c>
      <c r="D110" s="10">
        <f t="shared" si="6"/>
        <v>-1.680672268907572</v>
      </c>
      <c r="E110" s="2"/>
      <c r="F110" s="2"/>
      <c r="G110" s="10"/>
      <c r="H110" s="2"/>
      <c r="I110" s="2"/>
      <c r="J110" s="10"/>
      <c r="K110" s="5">
        <f t="shared" si="13"/>
        <v>11.9</v>
      </c>
      <c r="L110" s="5">
        <f t="shared" si="13"/>
        <v>11.7</v>
      </c>
      <c r="M110" s="10">
        <f t="shared" si="7"/>
        <v>-1.680672268907572</v>
      </c>
      <c r="N110" s="2">
        <v>0.01</v>
      </c>
      <c r="O110" s="6">
        <v>0.001</v>
      </c>
      <c r="P110" s="10">
        <f>(O110-N110)/N110*100</f>
        <v>-90.00000000000001</v>
      </c>
      <c r="Q110" s="2"/>
      <c r="R110" s="6"/>
      <c r="S110" s="10"/>
      <c r="T110" s="2"/>
      <c r="U110" s="2"/>
      <c r="V110" s="10"/>
      <c r="W110" s="5">
        <f t="shared" si="8"/>
        <v>11.91</v>
      </c>
      <c r="X110" s="5">
        <f t="shared" si="8"/>
        <v>11.700999999999999</v>
      </c>
      <c r="Y110" s="10">
        <f t="shared" si="9"/>
        <v>-1.7548278757346885</v>
      </c>
    </row>
    <row r="111" spans="1:25" ht="12.75">
      <c r="A111" s="17" t="s">
        <v>108</v>
      </c>
      <c r="B111" s="2">
        <v>14.77</v>
      </c>
      <c r="C111" s="2">
        <v>0.35</v>
      </c>
      <c r="D111" s="10">
        <f t="shared" si="6"/>
        <v>-97.6303317535545</v>
      </c>
      <c r="E111" s="2"/>
      <c r="F111" s="2"/>
      <c r="G111" s="10"/>
      <c r="H111" s="2"/>
      <c r="I111" s="2"/>
      <c r="J111" s="10"/>
      <c r="K111" s="5">
        <f t="shared" si="13"/>
        <v>14.77</v>
      </c>
      <c r="L111" s="5">
        <f t="shared" si="13"/>
        <v>0.35</v>
      </c>
      <c r="M111" s="10">
        <f t="shared" si="7"/>
        <v>-97.6303317535545</v>
      </c>
      <c r="N111" s="2">
        <v>3.265</v>
      </c>
      <c r="O111" s="2">
        <v>1.58</v>
      </c>
      <c r="P111" s="10">
        <f>(O111-N111)/N111*100</f>
        <v>-51.60796324655437</v>
      </c>
      <c r="Q111" s="2"/>
      <c r="R111" s="6"/>
      <c r="S111" s="10"/>
      <c r="T111" s="2"/>
      <c r="U111" s="2"/>
      <c r="V111" s="10"/>
      <c r="W111" s="5">
        <f t="shared" si="8"/>
        <v>18.035</v>
      </c>
      <c r="X111" s="5">
        <f t="shared" si="8"/>
        <v>1.9300000000000002</v>
      </c>
      <c r="Y111" s="10">
        <f t="shared" si="9"/>
        <v>-89.29858608261713</v>
      </c>
    </row>
    <row r="112" spans="1:25" ht="12.75">
      <c r="A112" s="17" t="s">
        <v>109</v>
      </c>
      <c r="B112" s="2">
        <v>1.35</v>
      </c>
      <c r="C112" s="2">
        <v>1.3</v>
      </c>
      <c r="D112" s="10">
        <f t="shared" si="6"/>
        <v>-3.703703703703707</v>
      </c>
      <c r="E112" s="2"/>
      <c r="F112" s="2"/>
      <c r="G112" s="10"/>
      <c r="H112" s="2"/>
      <c r="I112" s="2"/>
      <c r="J112" s="10"/>
      <c r="K112" s="5">
        <f t="shared" si="13"/>
        <v>1.35</v>
      </c>
      <c r="L112" s="5">
        <f t="shared" si="13"/>
        <v>1.3</v>
      </c>
      <c r="M112" s="10">
        <f t="shared" si="7"/>
        <v>-3.703703703703707</v>
      </c>
      <c r="N112" s="2"/>
      <c r="O112" s="2"/>
      <c r="P112" s="10"/>
      <c r="Q112" s="2"/>
      <c r="R112" s="6"/>
      <c r="S112" s="10"/>
      <c r="T112" s="2"/>
      <c r="U112" s="2"/>
      <c r="V112" s="10"/>
      <c r="W112" s="5">
        <f t="shared" si="8"/>
        <v>1.35</v>
      </c>
      <c r="X112" s="5">
        <f t="shared" si="8"/>
        <v>1.3</v>
      </c>
      <c r="Y112" s="10">
        <f t="shared" si="9"/>
        <v>-3.703703703703707</v>
      </c>
    </row>
    <row r="113" spans="1:25" s="22" customFormat="1" ht="12.75">
      <c r="A113" s="23" t="s">
        <v>110</v>
      </c>
      <c r="B113" s="5">
        <v>0.12</v>
      </c>
      <c r="C113" s="5">
        <v>0.12</v>
      </c>
      <c r="D113" s="10">
        <f t="shared" si="6"/>
        <v>0</v>
      </c>
      <c r="E113" s="5"/>
      <c r="F113" s="5"/>
      <c r="G113" s="10"/>
      <c r="H113" s="5"/>
      <c r="I113" s="5"/>
      <c r="J113" s="10"/>
      <c r="K113" s="5">
        <f t="shared" si="13"/>
        <v>0.12</v>
      </c>
      <c r="L113" s="5">
        <f t="shared" si="13"/>
        <v>0.12</v>
      </c>
      <c r="M113" s="10">
        <f t="shared" si="7"/>
        <v>0</v>
      </c>
      <c r="N113" s="5"/>
      <c r="O113" s="5"/>
      <c r="P113" s="10"/>
      <c r="Q113" s="5"/>
      <c r="R113" s="32"/>
      <c r="S113" s="10"/>
      <c r="T113" s="5"/>
      <c r="U113" s="5"/>
      <c r="V113" s="10"/>
      <c r="W113" s="5">
        <f t="shared" si="8"/>
        <v>0.12</v>
      </c>
      <c r="X113" s="5">
        <f t="shared" si="8"/>
        <v>0.12</v>
      </c>
      <c r="Y113" s="10">
        <f t="shared" si="9"/>
        <v>0</v>
      </c>
    </row>
    <row r="114" spans="1:25" s="22" customFormat="1" ht="12.75">
      <c r="A114" s="23" t="s">
        <v>111</v>
      </c>
      <c r="B114" s="5">
        <v>2.35</v>
      </c>
      <c r="C114" s="5">
        <v>1.75</v>
      </c>
      <c r="D114" s="10">
        <f t="shared" si="6"/>
        <v>-25.531914893617024</v>
      </c>
      <c r="E114" s="5"/>
      <c r="F114" s="5"/>
      <c r="G114" s="10"/>
      <c r="H114" s="5"/>
      <c r="I114" s="5"/>
      <c r="J114" s="10"/>
      <c r="K114" s="32">
        <f>SUM(B115+E114+H114)</f>
        <v>12.295000000000002</v>
      </c>
      <c r="L114" s="32">
        <f>SUM(C115+F114+I114)</f>
        <v>9.599</v>
      </c>
      <c r="M114" s="10">
        <f t="shared" si="7"/>
        <v>-21.927612850752347</v>
      </c>
      <c r="N114" s="5"/>
      <c r="O114" s="5"/>
      <c r="P114" s="10"/>
      <c r="Q114" s="5"/>
      <c r="R114" s="32"/>
      <c r="S114" s="10"/>
      <c r="T114" s="5"/>
      <c r="U114" s="5"/>
      <c r="V114" s="10"/>
      <c r="W114" s="5">
        <f t="shared" si="8"/>
        <v>12.295000000000002</v>
      </c>
      <c r="X114" s="5">
        <f t="shared" si="8"/>
        <v>9.599</v>
      </c>
      <c r="Y114" s="10">
        <f t="shared" si="9"/>
        <v>-21.927612850752347</v>
      </c>
    </row>
    <row r="115" spans="1:25" s="22" customFormat="1" ht="12.75">
      <c r="A115" s="23" t="s">
        <v>112</v>
      </c>
      <c r="B115" s="37">
        <f>SUM(B116:B118)</f>
        <v>12.295000000000002</v>
      </c>
      <c r="C115" s="37">
        <f>SUM(C116:C118)</f>
        <v>9.599</v>
      </c>
      <c r="D115" s="38">
        <f t="shared" si="6"/>
        <v>-21.927612850752347</v>
      </c>
      <c r="E115" s="37">
        <v>0.23</v>
      </c>
      <c r="F115" s="37">
        <f>SUM(F116:F118)</f>
        <v>0.23</v>
      </c>
      <c r="G115" s="38">
        <f>(F115-E115)/E115*100</f>
        <v>0</v>
      </c>
      <c r="H115" s="37">
        <f>SUM(H116:H118)</f>
        <v>0</v>
      </c>
      <c r="I115" s="37">
        <f>SUM(I116:I118)</f>
        <v>0</v>
      </c>
      <c r="J115" s="38"/>
      <c r="K115" s="37">
        <f>SUM(K116:K118)</f>
        <v>12.525000000000002</v>
      </c>
      <c r="L115" s="37">
        <f>SUM(L116:L118)</f>
        <v>9.829</v>
      </c>
      <c r="M115" s="38">
        <f t="shared" si="7"/>
        <v>-21.524950099800407</v>
      </c>
      <c r="N115" s="37">
        <f>SUM(N116:N118)</f>
        <v>2.5060000000000002</v>
      </c>
      <c r="O115" s="37">
        <f>SUM(O116:O118)</f>
        <v>2.18</v>
      </c>
      <c r="P115" s="38">
        <f>(O115-N115)/N115*100</f>
        <v>-13.008778930566642</v>
      </c>
      <c r="Q115" s="37">
        <v>0.045</v>
      </c>
      <c r="R115" s="39">
        <f>SUM(R116:R118)</f>
        <v>0.053</v>
      </c>
      <c r="S115" s="38">
        <f>(R115-Q115)/Q115*100</f>
        <v>17.77777777777778</v>
      </c>
      <c r="T115" s="37">
        <f>SUM(T116:T118)</f>
        <v>0</v>
      </c>
      <c r="U115" s="37">
        <f>SUM(U116:U118)</f>
        <v>0</v>
      </c>
      <c r="V115" s="38"/>
      <c r="W115" s="37">
        <f t="shared" si="8"/>
        <v>15.076000000000002</v>
      </c>
      <c r="X115" s="37">
        <f t="shared" si="8"/>
        <v>12.062000000000001</v>
      </c>
      <c r="Y115" s="38">
        <f t="shared" si="9"/>
        <v>-19.99204032899974</v>
      </c>
    </row>
    <row r="116" spans="1:25" ht="12.75">
      <c r="A116" s="17" t="s">
        <v>113</v>
      </c>
      <c r="B116" s="2">
        <v>3.278</v>
      </c>
      <c r="C116" s="2">
        <v>2.678</v>
      </c>
      <c r="D116" s="10">
        <f t="shared" si="6"/>
        <v>-18.303843807199517</v>
      </c>
      <c r="E116" s="2"/>
      <c r="F116" s="2"/>
      <c r="G116" s="10"/>
      <c r="H116" s="2"/>
      <c r="I116" s="2"/>
      <c r="J116" s="10"/>
      <c r="K116" s="5">
        <f aca="true" t="shared" si="14" ref="K116:L118">SUM(B116+E116+H116)</f>
        <v>3.278</v>
      </c>
      <c r="L116" s="5">
        <f t="shared" si="14"/>
        <v>2.678</v>
      </c>
      <c r="M116" s="10">
        <f t="shared" si="7"/>
        <v>-18.303843807199517</v>
      </c>
      <c r="N116" s="2">
        <v>0.015</v>
      </c>
      <c r="O116" s="2">
        <v>0.18</v>
      </c>
      <c r="P116" s="10">
        <f>(O116-N116)/N116*100</f>
        <v>1099.9999999999998</v>
      </c>
      <c r="Q116" s="2"/>
      <c r="R116" s="6"/>
      <c r="S116" s="10"/>
      <c r="T116" s="2"/>
      <c r="U116" s="2"/>
      <c r="V116" s="10"/>
      <c r="W116" s="5">
        <f t="shared" si="8"/>
        <v>3.293</v>
      </c>
      <c r="X116" s="5">
        <f t="shared" si="8"/>
        <v>2.858</v>
      </c>
      <c r="Y116" s="10">
        <f t="shared" si="9"/>
        <v>-13.209839052535683</v>
      </c>
    </row>
    <row r="117" spans="1:25" ht="12.75">
      <c r="A117" s="17" t="s">
        <v>114</v>
      </c>
      <c r="B117" s="2">
        <v>0.137</v>
      </c>
      <c r="C117" s="6">
        <v>0.163</v>
      </c>
      <c r="D117" s="10">
        <f t="shared" si="6"/>
        <v>18.97810218978102</v>
      </c>
      <c r="E117" s="2"/>
      <c r="F117" s="2"/>
      <c r="G117" s="10"/>
      <c r="H117" s="2"/>
      <c r="I117" s="2"/>
      <c r="J117" s="10"/>
      <c r="K117" s="5">
        <f t="shared" si="14"/>
        <v>0.137</v>
      </c>
      <c r="L117" s="5">
        <f t="shared" si="14"/>
        <v>0.163</v>
      </c>
      <c r="M117" s="10">
        <f t="shared" si="7"/>
        <v>18.97810218978102</v>
      </c>
      <c r="N117" s="2"/>
      <c r="O117" s="2"/>
      <c r="P117" s="10"/>
      <c r="Q117" s="2"/>
      <c r="R117" s="6"/>
      <c r="S117" s="10"/>
      <c r="T117" s="2"/>
      <c r="U117" s="2"/>
      <c r="V117" s="10"/>
      <c r="W117" s="5">
        <f t="shared" si="8"/>
        <v>0.137</v>
      </c>
      <c r="X117" s="5">
        <f t="shared" si="8"/>
        <v>0.163</v>
      </c>
      <c r="Y117" s="10">
        <f t="shared" si="9"/>
        <v>18.97810218978102</v>
      </c>
    </row>
    <row r="118" spans="1:25" ht="12.75">
      <c r="A118" s="17" t="s">
        <v>115</v>
      </c>
      <c r="B118" s="4">
        <v>8.88</v>
      </c>
      <c r="C118" s="8">
        <v>6.758</v>
      </c>
      <c r="D118" s="29">
        <f t="shared" si="6"/>
        <v>-23.8963963963964</v>
      </c>
      <c r="E118" s="4">
        <v>0.23</v>
      </c>
      <c r="F118" s="3">
        <v>0.23</v>
      </c>
      <c r="G118" s="29">
        <f>(F118-E118)/E118*100</f>
        <v>0</v>
      </c>
      <c r="H118" s="4"/>
      <c r="I118" s="3"/>
      <c r="J118" s="29"/>
      <c r="K118" s="30">
        <f t="shared" si="14"/>
        <v>9.110000000000001</v>
      </c>
      <c r="L118" s="30">
        <f t="shared" si="14"/>
        <v>6.988</v>
      </c>
      <c r="M118" s="29">
        <f t="shared" si="7"/>
        <v>-23.29308452250275</v>
      </c>
      <c r="N118" s="4">
        <v>2.491</v>
      </c>
      <c r="O118" s="3">
        <v>2</v>
      </c>
      <c r="P118" s="29">
        <f>(O118-N118)/N118*100</f>
        <v>-19.710959454034526</v>
      </c>
      <c r="Q118" s="4">
        <v>0.045</v>
      </c>
      <c r="R118" s="8">
        <v>0.053</v>
      </c>
      <c r="S118" s="29">
        <f>(R118-Q118)/Q118*100</f>
        <v>17.77777777777778</v>
      </c>
      <c r="T118" s="4"/>
      <c r="U118" s="3"/>
      <c r="V118" s="29"/>
      <c r="W118" s="30">
        <f t="shared" si="8"/>
        <v>11.646</v>
      </c>
      <c r="X118" s="31">
        <f t="shared" si="8"/>
        <v>9.041</v>
      </c>
      <c r="Y118" s="29">
        <f t="shared" si="9"/>
        <v>-22.368195088442384</v>
      </c>
    </row>
    <row r="119" ht="12.75">
      <c r="B119" s="1"/>
    </row>
    <row r="120" spans="2:25" ht="12.75">
      <c r="B120" s="28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6"/>
      <c r="P120" s="26"/>
      <c r="Q120" s="25"/>
      <c r="R120" s="33"/>
      <c r="S120" s="25"/>
      <c r="T120" s="25"/>
      <c r="U120" s="25"/>
      <c r="V120" s="25"/>
      <c r="W120" s="25"/>
      <c r="X120" s="26"/>
      <c r="Y120" s="26"/>
    </row>
    <row r="121" spans="2:23" ht="12.75">
      <c r="B121" s="28"/>
      <c r="C121" s="25"/>
      <c r="D121" s="25"/>
      <c r="E121" s="25"/>
      <c r="F121" s="25"/>
      <c r="G121" s="25"/>
      <c r="Q121" s="396"/>
      <c r="R121" s="396"/>
      <c r="S121" s="396"/>
      <c r="T121" s="396"/>
      <c r="U121" s="396"/>
      <c r="V121" s="396"/>
      <c r="W121" s="396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  <row r="307" ht="12.75">
      <c r="B307" s="1"/>
    </row>
    <row r="308" ht="12.75">
      <c r="B308" s="1"/>
    </row>
    <row r="309" ht="12.75">
      <c r="B309" s="1"/>
    </row>
    <row r="310" ht="12.75">
      <c r="B310" s="1"/>
    </row>
    <row r="311" ht="12.75">
      <c r="B311" s="1"/>
    </row>
    <row r="312" ht="12.75">
      <c r="B312" s="1"/>
    </row>
    <row r="313" ht="12.75">
      <c r="B313" s="1"/>
    </row>
    <row r="314" ht="12.75">
      <c r="B314" s="1"/>
    </row>
    <row r="315" ht="12.75">
      <c r="B315" s="1"/>
    </row>
    <row r="316" ht="12.75">
      <c r="B316" s="1"/>
    </row>
    <row r="317" ht="12.75">
      <c r="B317" s="1"/>
    </row>
    <row r="318" ht="12.75">
      <c r="B318" s="1"/>
    </row>
    <row r="319" ht="12.75">
      <c r="B319" s="1"/>
    </row>
    <row r="320" ht="12.75">
      <c r="B320" s="1"/>
    </row>
    <row r="321" ht="12.75">
      <c r="B321" s="1"/>
    </row>
    <row r="322" ht="12.75">
      <c r="B322" s="1"/>
    </row>
    <row r="323" ht="12.75">
      <c r="B323" s="1"/>
    </row>
    <row r="324" ht="12.75">
      <c r="B324" s="1"/>
    </row>
    <row r="325" ht="12.75">
      <c r="B325" s="1"/>
    </row>
    <row r="326" ht="12.75">
      <c r="B326" s="1"/>
    </row>
    <row r="327" ht="12.75">
      <c r="B327" s="1"/>
    </row>
    <row r="328" ht="12.75">
      <c r="B328" s="1"/>
    </row>
    <row r="329" ht="12.75">
      <c r="B329" s="1"/>
    </row>
    <row r="330" ht="12.75">
      <c r="B330" s="1"/>
    </row>
    <row r="331" ht="12.75">
      <c r="B331" s="1"/>
    </row>
    <row r="332" ht="12.75">
      <c r="B332" s="1"/>
    </row>
    <row r="333" ht="12.75">
      <c r="B333" s="1"/>
    </row>
    <row r="334" ht="12.75">
      <c r="B334" s="1"/>
    </row>
    <row r="335" ht="12.75">
      <c r="B335" s="1"/>
    </row>
    <row r="336" ht="12.75">
      <c r="B336" s="1"/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  <row r="344" ht="12.75">
      <c r="B344" s="1"/>
    </row>
    <row r="345" ht="12.75">
      <c r="B345" s="1"/>
    </row>
    <row r="346" ht="12.75">
      <c r="B346" s="1"/>
    </row>
    <row r="347" ht="12.75">
      <c r="B347" s="1"/>
    </row>
    <row r="348" ht="12.75">
      <c r="B348" s="1"/>
    </row>
    <row r="349" ht="12.75">
      <c r="B349" s="1"/>
    </row>
    <row r="350" ht="12.75">
      <c r="B350" s="1"/>
    </row>
    <row r="351" ht="12.75">
      <c r="B351" s="1"/>
    </row>
    <row r="352" ht="12.75">
      <c r="B352" s="1"/>
    </row>
    <row r="353" ht="12.75">
      <c r="B353" s="1"/>
    </row>
    <row r="354" ht="12.75">
      <c r="B354" s="1"/>
    </row>
    <row r="355" ht="12.75">
      <c r="B355" s="1"/>
    </row>
    <row r="356" ht="12.75">
      <c r="B356" s="1"/>
    </row>
    <row r="357" ht="12.75">
      <c r="B357" s="1"/>
    </row>
    <row r="358" ht="12.75">
      <c r="B358" s="1"/>
    </row>
    <row r="359" ht="12.75">
      <c r="B359" s="1"/>
    </row>
    <row r="360" ht="12.75">
      <c r="B360" s="1"/>
    </row>
    <row r="361" ht="12.75">
      <c r="B361" s="1"/>
    </row>
    <row r="362" ht="12.75">
      <c r="B362" s="1"/>
    </row>
    <row r="363" ht="12.75">
      <c r="B363" s="1"/>
    </row>
    <row r="364" ht="12.75">
      <c r="B364" s="1"/>
    </row>
    <row r="365" ht="12.75">
      <c r="B365" s="1"/>
    </row>
    <row r="366" ht="12.75">
      <c r="B366" s="1"/>
    </row>
    <row r="367" ht="12.75">
      <c r="B367" s="1"/>
    </row>
    <row r="368" ht="12.75">
      <c r="B368" s="1"/>
    </row>
    <row r="369" ht="12.75">
      <c r="B369" s="1"/>
    </row>
    <row r="370" ht="12.75">
      <c r="B370" s="1"/>
    </row>
    <row r="371" ht="12.75">
      <c r="B371" s="1"/>
    </row>
    <row r="372" ht="12.75">
      <c r="B372" s="1"/>
    </row>
    <row r="373" ht="12.75">
      <c r="B373" s="1"/>
    </row>
    <row r="374" ht="12.75">
      <c r="B374" s="1"/>
    </row>
    <row r="375" ht="12.75">
      <c r="B375" s="1"/>
    </row>
    <row r="376" ht="12.75">
      <c r="B376" s="1"/>
    </row>
    <row r="377" ht="12.75">
      <c r="B377" s="1"/>
    </row>
    <row r="378" ht="12.75">
      <c r="B378" s="1"/>
    </row>
    <row r="379" ht="12.75">
      <c r="B379" s="1"/>
    </row>
    <row r="380" ht="12.75">
      <c r="B380" s="1"/>
    </row>
    <row r="381" ht="12.75">
      <c r="B381" s="1"/>
    </row>
    <row r="382" ht="12.75">
      <c r="B382" s="1"/>
    </row>
    <row r="383" ht="12.75">
      <c r="B383" s="1"/>
    </row>
    <row r="384" ht="12.75">
      <c r="B384" s="1"/>
    </row>
    <row r="385" ht="12.75">
      <c r="B385" s="1"/>
    </row>
    <row r="386" ht="12.75">
      <c r="B386" s="1"/>
    </row>
    <row r="387" ht="12.75">
      <c r="B387" s="1"/>
    </row>
    <row r="388" ht="12.75">
      <c r="B388" s="1"/>
    </row>
    <row r="389" ht="12.75">
      <c r="B389" s="1"/>
    </row>
    <row r="390" ht="12.75">
      <c r="B390" s="1"/>
    </row>
    <row r="391" ht="12.75">
      <c r="B391" s="1"/>
    </row>
    <row r="392" ht="12.75">
      <c r="B392" s="1"/>
    </row>
    <row r="393" ht="12.75">
      <c r="B393" s="1"/>
    </row>
    <row r="394" ht="12.75">
      <c r="B394" s="1"/>
    </row>
    <row r="395" ht="12.75">
      <c r="B395" s="1"/>
    </row>
    <row r="396" ht="12.75">
      <c r="B396" s="1"/>
    </row>
    <row r="397" ht="12.75">
      <c r="B397" s="1"/>
    </row>
    <row r="398" ht="12.75">
      <c r="B398" s="1"/>
    </row>
    <row r="399" ht="12.75">
      <c r="B399" s="1"/>
    </row>
    <row r="400" ht="12.75">
      <c r="B400" s="1"/>
    </row>
    <row r="401" ht="12.75">
      <c r="B401" s="1"/>
    </row>
    <row r="402" ht="12.75">
      <c r="B402" s="1"/>
    </row>
    <row r="403" ht="12.75">
      <c r="B403" s="1"/>
    </row>
    <row r="404" ht="12.75">
      <c r="B404" s="1"/>
    </row>
    <row r="405" ht="12.75">
      <c r="B405" s="1"/>
    </row>
    <row r="406" ht="12.75">
      <c r="B406" s="1"/>
    </row>
    <row r="407" ht="12.75">
      <c r="B407" s="1"/>
    </row>
    <row r="408" ht="12.75">
      <c r="B408" s="1"/>
    </row>
    <row r="409" ht="12.75">
      <c r="B409" s="1"/>
    </row>
    <row r="410" ht="12.75">
      <c r="B410" s="1"/>
    </row>
    <row r="411" ht="12.75">
      <c r="B411" s="1"/>
    </row>
    <row r="412" ht="12.75">
      <c r="B412" s="1"/>
    </row>
    <row r="413" ht="12.75">
      <c r="B413" s="1"/>
    </row>
    <row r="414" ht="12.75">
      <c r="B414" s="1"/>
    </row>
    <row r="415" ht="12.75">
      <c r="B415" s="1"/>
    </row>
    <row r="416" ht="12.75">
      <c r="B416" s="1"/>
    </row>
    <row r="417" ht="12.75">
      <c r="B417" s="1"/>
    </row>
    <row r="418" ht="12.75">
      <c r="B418" s="1"/>
    </row>
    <row r="419" ht="12.75">
      <c r="B419" s="1"/>
    </row>
    <row r="420" ht="12.75">
      <c r="B420" s="1"/>
    </row>
    <row r="421" ht="12.75">
      <c r="B421" s="1"/>
    </row>
    <row r="422" ht="12.75">
      <c r="B422" s="1"/>
    </row>
    <row r="423" ht="12.75">
      <c r="B423" s="1"/>
    </row>
    <row r="424" ht="12.75">
      <c r="B424" s="1"/>
    </row>
    <row r="425" ht="12.75">
      <c r="B425" s="1"/>
    </row>
    <row r="426" ht="12.75">
      <c r="B426" s="1"/>
    </row>
    <row r="427" ht="12.75">
      <c r="B427" s="1"/>
    </row>
    <row r="428" ht="12.75">
      <c r="B428" s="1"/>
    </row>
    <row r="429" ht="12.75">
      <c r="B429" s="1"/>
    </row>
    <row r="430" ht="12.75">
      <c r="B430" s="1"/>
    </row>
    <row r="431" ht="12.75">
      <c r="B431" s="1"/>
    </row>
    <row r="432" ht="12.75">
      <c r="B432" s="1"/>
    </row>
    <row r="433" ht="12.75">
      <c r="B433" s="1"/>
    </row>
    <row r="434" ht="12.75">
      <c r="B434" s="1"/>
    </row>
    <row r="435" ht="12.75">
      <c r="B435" s="1"/>
    </row>
    <row r="436" ht="12.75">
      <c r="B436" s="1"/>
    </row>
    <row r="437" ht="12.75">
      <c r="B437" s="1"/>
    </row>
    <row r="438" ht="12.75">
      <c r="B438" s="1"/>
    </row>
    <row r="439" ht="12.75">
      <c r="B439" s="1"/>
    </row>
    <row r="440" ht="12.75">
      <c r="B440" s="1"/>
    </row>
    <row r="441" ht="12.75">
      <c r="B441" s="1"/>
    </row>
    <row r="442" ht="12.75">
      <c r="B442" s="1"/>
    </row>
    <row r="443" ht="12.75">
      <c r="B443" s="1"/>
    </row>
    <row r="444" ht="12.75">
      <c r="B444" s="1"/>
    </row>
    <row r="445" ht="12.75">
      <c r="B445" s="1"/>
    </row>
    <row r="446" ht="12.75">
      <c r="B446" s="1"/>
    </row>
    <row r="447" ht="12.75">
      <c r="B447" s="1"/>
    </row>
    <row r="448" ht="12.75">
      <c r="B448" s="1"/>
    </row>
    <row r="449" ht="12.75">
      <c r="B449" s="1"/>
    </row>
    <row r="450" ht="12.75">
      <c r="B450" s="1"/>
    </row>
    <row r="451" ht="12.75">
      <c r="B451" s="1"/>
    </row>
    <row r="452" ht="12.75">
      <c r="B452" s="1"/>
    </row>
    <row r="453" ht="12.75">
      <c r="B453" s="1"/>
    </row>
    <row r="454" ht="12.75">
      <c r="B454" s="1"/>
    </row>
    <row r="455" ht="12.75">
      <c r="B455" s="1"/>
    </row>
    <row r="456" ht="12.75">
      <c r="B456" s="1"/>
    </row>
    <row r="457" ht="12.75">
      <c r="B457" s="1"/>
    </row>
    <row r="458" ht="12.75">
      <c r="B458" s="1"/>
    </row>
    <row r="459" ht="12.75">
      <c r="B459" s="1"/>
    </row>
    <row r="460" ht="12.75">
      <c r="B460" s="1"/>
    </row>
    <row r="461" ht="12.75">
      <c r="B461" s="1"/>
    </row>
    <row r="462" ht="12.75">
      <c r="B462" s="1"/>
    </row>
    <row r="463" ht="12.75">
      <c r="B463" s="1"/>
    </row>
    <row r="464" ht="12.75">
      <c r="B464" s="1"/>
    </row>
    <row r="465" ht="12.75">
      <c r="B465" s="1"/>
    </row>
    <row r="466" ht="12.75">
      <c r="B466" s="1"/>
    </row>
    <row r="467" ht="12.75">
      <c r="B467" s="1"/>
    </row>
    <row r="468" ht="12.75">
      <c r="B468" s="1"/>
    </row>
    <row r="469" ht="12.75">
      <c r="B469" s="1"/>
    </row>
    <row r="470" ht="12.75">
      <c r="B470" s="1"/>
    </row>
    <row r="471" ht="12.75">
      <c r="B471" s="1"/>
    </row>
    <row r="472" ht="12.75">
      <c r="B472" s="1"/>
    </row>
    <row r="473" ht="12.75">
      <c r="B473" s="1"/>
    </row>
    <row r="474" ht="12.75">
      <c r="B474" s="1"/>
    </row>
    <row r="475" ht="12.75">
      <c r="B475" s="1"/>
    </row>
    <row r="476" ht="12.75">
      <c r="B476" s="1"/>
    </row>
    <row r="477" ht="12.75">
      <c r="B477" s="1"/>
    </row>
    <row r="478" ht="12.75">
      <c r="B478" s="1"/>
    </row>
    <row r="479" ht="12.75">
      <c r="B479" s="1"/>
    </row>
    <row r="480" ht="12.75">
      <c r="B480" s="1"/>
    </row>
    <row r="481" ht="12.75">
      <c r="B481" s="1"/>
    </row>
    <row r="482" ht="12.75">
      <c r="B482" s="1"/>
    </row>
    <row r="483" ht="12.75">
      <c r="B483" s="1"/>
    </row>
    <row r="484" ht="12.75">
      <c r="B484" s="1"/>
    </row>
    <row r="485" ht="12.75">
      <c r="B485" s="1"/>
    </row>
    <row r="486" ht="12.75">
      <c r="B486" s="1"/>
    </row>
    <row r="487" ht="12.75">
      <c r="B487" s="1"/>
    </row>
    <row r="488" ht="12.75">
      <c r="B488" s="1"/>
    </row>
    <row r="489" ht="12.75">
      <c r="B489" s="1"/>
    </row>
    <row r="490" ht="12.75">
      <c r="B490" s="1"/>
    </row>
    <row r="491" ht="12.75">
      <c r="B491" s="1"/>
    </row>
    <row r="492" ht="12.75">
      <c r="B492" s="1"/>
    </row>
    <row r="493" ht="12.75">
      <c r="B493" s="1"/>
    </row>
    <row r="494" ht="12.75">
      <c r="B494" s="1"/>
    </row>
    <row r="495" ht="12.75">
      <c r="B495" s="1"/>
    </row>
    <row r="496" ht="12.75">
      <c r="B496" s="1"/>
    </row>
    <row r="497" ht="12.75">
      <c r="B497" s="1"/>
    </row>
    <row r="498" ht="12.75">
      <c r="B498" s="1"/>
    </row>
    <row r="499" ht="12.75">
      <c r="B499" s="1"/>
    </row>
    <row r="500" ht="12.75">
      <c r="B500" s="1"/>
    </row>
    <row r="501" ht="12.75">
      <c r="B501" s="1"/>
    </row>
    <row r="502" ht="12.75">
      <c r="B502" s="1"/>
    </row>
    <row r="503" ht="12.75">
      <c r="B503" s="1"/>
    </row>
    <row r="504" ht="12.75">
      <c r="B504" s="1"/>
    </row>
    <row r="505" ht="12.75">
      <c r="B505" s="1"/>
    </row>
    <row r="506" ht="12.75">
      <c r="B506" s="1"/>
    </row>
    <row r="507" ht="12.75">
      <c r="B507" s="1"/>
    </row>
    <row r="508" ht="12.75">
      <c r="B508" s="1"/>
    </row>
    <row r="509" ht="12.75">
      <c r="B509" s="1"/>
    </row>
    <row r="510" ht="12.75">
      <c r="B510" s="1"/>
    </row>
    <row r="511" ht="12.75">
      <c r="B511" s="1"/>
    </row>
    <row r="512" ht="12.75">
      <c r="B512" s="1"/>
    </row>
    <row r="513" ht="12.75">
      <c r="B513" s="1"/>
    </row>
    <row r="514" ht="12.75">
      <c r="B514" s="1"/>
    </row>
    <row r="515" ht="12.75">
      <c r="B515" s="1"/>
    </row>
    <row r="516" ht="12.75">
      <c r="B516" s="1"/>
    </row>
    <row r="517" ht="12.75">
      <c r="B517" s="1"/>
    </row>
    <row r="518" ht="12.75">
      <c r="B518" s="1"/>
    </row>
    <row r="519" ht="12.75">
      <c r="B519" s="1"/>
    </row>
    <row r="520" ht="12.75">
      <c r="B520" s="1"/>
    </row>
    <row r="521" ht="12.75">
      <c r="B521" s="1"/>
    </row>
    <row r="522" ht="12.75">
      <c r="B522" s="1"/>
    </row>
    <row r="523" ht="12.75">
      <c r="B523" s="1"/>
    </row>
    <row r="524" ht="12.75">
      <c r="B524" s="1"/>
    </row>
    <row r="525" ht="12.75">
      <c r="B525" s="1"/>
    </row>
    <row r="526" ht="12.75">
      <c r="B526" s="1"/>
    </row>
    <row r="527" ht="12.75">
      <c r="B527" s="1"/>
    </row>
    <row r="528" ht="12.75">
      <c r="B528" s="1"/>
    </row>
    <row r="529" ht="12.75">
      <c r="B529" s="1"/>
    </row>
    <row r="530" ht="12.75">
      <c r="B530" s="1"/>
    </row>
    <row r="531" ht="12.75">
      <c r="B531" s="1"/>
    </row>
    <row r="532" ht="12.75">
      <c r="B532" s="1"/>
    </row>
  </sheetData>
  <mergeCells count="1">
    <mergeCell ref="Q121:W121"/>
  </mergeCells>
  <printOptions horizontalCentered="1" verticalCentered="1"/>
  <pageMargins left="0.35" right="0.49" top="0.2755905511811024" bottom="0.3937007874015748" header="0.2362204724409449" footer="0.2362204724409449"/>
  <pageSetup horizontalDpi="300" verticalDpi="300" orientation="landscape" paperSize="9" r:id="rId1"/>
  <headerFooter alignWithMargins="0">
    <oddFooter>&amp;LС/Мои документы 1/2001/comp.02</oddFooter>
  </headerFooter>
  <rowBreaks count="1" manualBreakCount="1">
    <brk id="8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27"/>
  <sheetViews>
    <sheetView zoomScaleSheetLayoutView="100" workbookViewId="0" topLeftCell="A1">
      <selection activeCell="C13" sqref="C13"/>
    </sheetView>
  </sheetViews>
  <sheetFormatPr defaultColWidth="8.875" defaultRowHeight="12.75"/>
  <cols>
    <col min="1" max="1" width="27.625" style="83" bestFit="1" customWidth="1"/>
    <col min="2" max="7" width="9.75390625" style="83" customWidth="1"/>
    <col min="8" max="16384" width="8.875" style="83" customWidth="1"/>
  </cols>
  <sheetData>
    <row r="1" spans="1:7" ht="16.5" thickBot="1">
      <c r="A1" s="397" t="s">
        <v>276</v>
      </c>
      <c r="B1" s="398"/>
      <c r="C1" s="398"/>
      <c r="D1" s="398"/>
      <c r="E1" s="398"/>
      <c r="F1" s="398"/>
      <c r="G1" s="398"/>
    </row>
    <row r="2" spans="1:16" ht="43.15" customHeight="1">
      <c r="A2" s="399" t="s">
        <v>144</v>
      </c>
      <c r="B2" s="404" t="s">
        <v>203</v>
      </c>
      <c r="C2" s="405"/>
      <c r="D2" s="406"/>
      <c r="E2" s="404" t="s">
        <v>204</v>
      </c>
      <c r="F2" s="405"/>
      <c r="G2" s="406"/>
      <c r="I2" s="145"/>
      <c r="J2" s="145"/>
      <c r="K2" s="145"/>
      <c r="L2" s="145"/>
      <c r="M2" s="145"/>
      <c r="N2" s="145"/>
      <c r="O2" s="145"/>
      <c r="P2" s="145"/>
    </row>
    <row r="3" spans="1:10" ht="12.75">
      <c r="A3" s="400"/>
      <c r="B3" s="407" t="s">
        <v>142</v>
      </c>
      <c r="C3" s="408"/>
      <c r="D3" s="409"/>
      <c r="E3" s="407" t="s">
        <v>143</v>
      </c>
      <c r="F3" s="408"/>
      <c r="G3" s="409"/>
      <c r="I3" s="145"/>
      <c r="J3" s="145"/>
    </row>
    <row r="4" spans="1:10" ht="16.5" thickBot="1">
      <c r="A4" s="401"/>
      <c r="B4" s="268">
        <v>2021</v>
      </c>
      <c r="C4" s="269">
        <v>2022</v>
      </c>
      <c r="D4" s="270" t="s">
        <v>129</v>
      </c>
      <c r="E4" s="268">
        <v>2021</v>
      </c>
      <c r="F4" s="269">
        <v>2022</v>
      </c>
      <c r="G4" s="270" t="s">
        <v>129</v>
      </c>
      <c r="I4" s="145"/>
      <c r="J4" s="145"/>
    </row>
    <row r="5" spans="1:10" ht="12.75">
      <c r="A5" s="299" t="s">
        <v>200</v>
      </c>
      <c r="B5" s="347">
        <f>SUM(B6)</f>
        <v>0</v>
      </c>
      <c r="C5" s="301">
        <f>SUM(C6)</f>
        <v>0</v>
      </c>
      <c r="D5" s="348"/>
      <c r="E5" s="301">
        <f>SUM(E6)</f>
        <v>0</v>
      </c>
      <c r="F5" s="301">
        <f>SUM(F6)</f>
        <v>0.985</v>
      </c>
      <c r="G5" s="306"/>
      <c r="I5" s="145"/>
      <c r="J5" s="145"/>
    </row>
    <row r="6" spans="1:10" ht="16.5" thickBot="1">
      <c r="A6" s="67" t="s">
        <v>158</v>
      </c>
      <c r="B6" s="308"/>
      <c r="C6" s="268"/>
      <c r="D6" s="270"/>
      <c r="E6" s="346">
        <v>0</v>
      </c>
      <c r="F6" s="268">
        <v>0.985</v>
      </c>
      <c r="G6" s="270"/>
      <c r="I6" s="145"/>
      <c r="J6" s="145"/>
    </row>
    <row r="7" spans="1:10" ht="12.75">
      <c r="A7" s="300" t="s">
        <v>196</v>
      </c>
      <c r="B7" s="301">
        <f>B8</f>
        <v>0</v>
      </c>
      <c r="C7" s="302">
        <f>C8</f>
        <v>0.004</v>
      </c>
      <c r="D7" s="303"/>
      <c r="E7" s="301">
        <f>E8</f>
        <v>0</v>
      </c>
      <c r="F7" s="302">
        <f>F8</f>
        <v>0</v>
      </c>
      <c r="G7" s="303"/>
      <c r="I7" s="145"/>
      <c r="J7" s="145"/>
    </row>
    <row r="8" spans="1:16" ht="12.75">
      <c r="A8" s="158" t="s">
        <v>194</v>
      </c>
      <c r="B8" s="298">
        <f>SUM(B9:B9)</f>
        <v>0</v>
      </c>
      <c r="C8" s="143">
        <f>SUM(C9:C9)</f>
        <v>0.004</v>
      </c>
      <c r="D8" s="50"/>
      <c r="E8" s="144">
        <f>SUM(E9:E9)</f>
        <v>0</v>
      </c>
      <c r="F8" s="144">
        <f>SUM(F9:F9)</f>
        <v>0</v>
      </c>
      <c r="G8" s="50"/>
      <c r="I8" s="145"/>
      <c r="J8" s="86"/>
      <c r="L8" s="85"/>
      <c r="M8" s="87"/>
      <c r="N8" s="86"/>
      <c r="O8" s="85"/>
      <c r="P8" s="145"/>
    </row>
    <row r="9" spans="1:16" ht="16.5" thickBot="1">
      <c r="A9" s="46" t="s">
        <v>246</v>
      </c>
      <c r="B9" s="337">
        <v>0</v>
      </c>
      <c r="C9" s="230">
        <v>0.004</v>
      </c>
      <c r="D9" s="51"/>
      <c r="E9" s="304"/>
      <c r="F9" s="305"/>
      <c r="G9" s="51"/>
      <c r="I9" s="145"/>
      <c r="J9" s="88"/>
      <c r="L9" s="85"/>
      <c r="M9" s="88"/>
      <c r="N9" s="173"/>
      <c r="O9" s="85"/>
      <c r="P9" s="145"/>
    </row>
    <row r="10" spans="1:16" ht="12.75">
      <c r="A10" s="402"/>
      <c r="B10" s="403"/>
      <c r="C10" s="403"/>
      <c r="D10" s="403"/>
      <c r="E10" s="403"/>
      <c r="F10" s="403"/>
      <c r="G10" s="403"/>
      <c r="I10" s="145"/>
      <c r="J10" s="88"/>
      <c r="L10" s="85"/>
      <c r="M10" s="88"/>
      <c r="N10" s="173"/>
      <c r="O10" s="85"/>
      <c r="P10" s="145"/>
    </row>
    <row r="11" spans="9:16" ht="12.75">
      <c r="I11" s="145"/>
      <c r="J11" s="87"/>
      <c r="L11" s="85"/>
      <c r="M11" s="88"/>
      <c r="N11" s="173"/>
      <c r="O11" s="85"/>
      <c r="P11" s="145"/>
    </row>
    <row r="12" spans="9:16" ht="12.75">
      <c r="I12" s="145"/>
      <c r="J12" s="89"/>
      <c r="L12" s="85"/>
      <c r="M12" s="84"/>
      <c r="N12" s="87"/>
      <c r="O12" s="85"/>
      <c r="P12" s="145"/>
    </row>
    <row r="13" spans="1:16" ht="12.75">
      <c r="A13" s="145"/>
      <c r="B13" s="145"/>
      <c r="C13" s="145"/>
      <c r="I13" s="145"/>
      <c r="J13" s="87"/>
      <c r="L13" s="85"/>
      <c r="M13" s="87"/>
      <c r="N13" s="89"/>
      <c r="O13" s="85"/>
      <c r="P13" s="145"/>
    </row>
    <row r="14" spans="1:16" ht="12.75">
      <c r="A14" s="145"/>
      <c r="B14" s="145"/>
      <c r="C14" s="145"/>
      <c r="I14" s="145"/>
      <c r="J14" s="87"/>
      <c r="L14" s="85"/>
      <c r="M14" s="87"/>
      <c r="N14" s="87"/>
      <c r="O14" s="85"/>
      <c r="P14" s="145"/>
    </row>
    <row r="15" spans="1:16" ht="12.75">
      <c r="A15" s="145"/>
      <c r="B15" s="145"/>
      <c r="C15" s="145"/>
      <c r="I15" s="145"/>
      <c r="J15" s="87"/>
      <c r="K15" s="87"/>
      <c r="L15" s="85"/>
      <c r="M15" s="87"/>
      <c r="N15" s="87"/>
      <c r="O15" s="85"/>
      <c r="P15" s="145"/>
    </row>
    <row r="16" spans="1:16" ht="12.75">
      <c r="A16" s="145"/>
      <c r="B16" s="145"/>
      <c r="C16" s="145"/>
      <c r="I16" s="145"/>
      <c r="J16" s="84"/>
      <c r="K16" s="84"/>
      <c r="L16" s="85"/>
      <c r="M16" s="84"/>
      <c r="N16" s="84"/>
      <c r="O16" s="85"/>
      <c r="P16" s="145"/>
    </row>
    <row r="17" spans="1:16" ht="12.75">
      <c r="A17" s="145"/>
      <c r="B17" s="145"/>
      <c r="C17" s="145"/>
      <c r="I17" s="145"/>
      <c r="J17" s="87"/>
      <c r="K17" s="87"/>
      <c r="L17" s="85"/>
      <c r="M17" s="87"/>
      <c r="N17" s="87"/>
      <c r="O17" s="85"/>
      <c r="P17" s="145"/>
    </row>
    <row r="18" spans="1:16" ht="12.75">
      <c r="A18" s="145"/>
      <c r="B18" s="145"/>
      <c r="C18" s="145"/>
      <c r="I18" s="145"/>
      <c r="J18" s="84"/>
      <c r="K18" s="84"/>
      <c r="L18" s="85"/>
      <c r="M18" s="84"/>
      <c r="N18" s="84"/>
      <c r="O18" s="85"/>
      <c r="P18" s="145"/>
    </row>
    <row r="19" spans="1:16" ht="12.75">
      <c r="A19" s="145"/>
      <c r="B19" s="145"/>
      <c r="C19" s="145"/>
      <c r="I19" s="145"/>
      <c r="J19" s="84"/>
      <c r="K19" s="84"/>
      <c r="L19" s="85"/>
      <c r="M19" s="84"/>
      <c r="N19" s="84"/>
      <c r="O19" s="85"/>
      <c r="P19" s="145"/>
    </row>
    <row r="20" spans="1:16" ht="12.75">
      <c r="A20" s="145"/>
      <c r="B20" s="145"/>
      <c r="C20" s="145"/>
      <c r="I20" s="145"/>
      <c r="J20" s="84"/>
      <c r="K20" s="84"/>
      <c r="L20" s="85"/>
      <c r="M20" s="84"/>
      <c r="N20" s="84"/>
      <c r="O20" s="85"/>
      <c r="P20" s="145"/>
    </row>
    <row r="21" spans="1:16" ht="12.75">
      <c r="A21" s="145"/>
      <c r="B21" s="145"/>
      <c r="C21" s="145"/>
      <c r="I21" s="145"/>
      <c r="J21" s="90"/>
      <c r="K21" s="90"/>
      <c r="L21" s="75"/>
      <c r="M21" s="90"/>
      <c r="N21" s="90"/>
      <c r="O21" s="85"/>
      <c r="P21" s="145"/>
    </row>
    <row r="22" spans="9:16" ht="12.75">
      <c r="I22" s="145"/>
      <c r="J22" s="75"/>
      <c r="K22" s="75"/>
      <c r="L22" s="75"/>
      <c r="M22" s="145"/>
      <c r="N22" s="145"/>
      <c r="O22" s="85"/>
      <c r="P22" s="145"/>
    </row>
    <row r="23" spans="9:16" ht="12.75">
      <c r="I23" s="145"/>
      <c r="J23" s="90"/>
      <c r="K23" s="90"/>
      <c r="L23" s="75"/>
      <c r="M23" s="90"/>
      <c r="N23" s="90"/>
      <c r="O23" s="85"/>
      <c r="P23" s="145"/>
    </row>
    <row r="24" spans="9:16" ht="12.75">
      <c r="I24" s="145"/>
      <c r="J24" s="75"/>
      <c r="K24" s="75"/>
      <c r="L24" s="75"/>
      <c r="M24" s="75"/>
      <c r="N24" s="75"/>
      <c r="O24" s="75"/>
      <c r="P24" s="145"/>
    </row>
    <row r="25" spans="9:16" ht="12.75">
      <c r="I25" s="145"/>
      <c r="J25" s="75"/>
      <c r="K25" s="75"/>
      <c r="L25" s="75"/>
      <c r="M25" s="145"/>
      <c r="N25" s="145"/>
      <c r="O25" s="85"/>
      <c r="P25" s="145"/>
    </row>
    <row r="26" spans="9:16" ht="12.75">
      <c r="I26" s="145"/>
      <c r="J26" s="75"/>
      <c r="K26" s="75"/>
      <c r="L26" s="75"/>
      <c r="M26" s="145"/>
      <c r="N26" s="145"/>
      <c r="O26" s="85"/>
      <c r="P26" s="145"/>
    </row>
    <row r="27" spans="9:16" ht="12.75">
      <c r="I27" s="145"/>
      <c r="J27" s="145"/>
      <c r="K27" s="145"/>
      <c r="L27" s="145"/>
      <c r="M27" s="145"/>
      <c r="N27" s="145"/>
      <c r="O27" s="145"/>
      <c r="P27" s="145"/>
    </row>
  </sheetData>
  <mergeCells count="7">
    <mergeCell ref="A1:G1"/>
    <mergeCell ref="A2:A4"/>
    <mergeCell ref="A10:G10"/>
    <mergeCell ref="B2:D2"/>
    <mergeCell ref="B3:D3"/>
    <mergeCell ref="E2:G2"/>
    <mergeCell ref="E3:G3"/>
  </mergeCells>
  <printOptions horizontalCentered="1"/>
  <pageMargins left="0.3937007874015748" right="0.3937007874015748" top="2.362204724409449" bottom="0.07874015748031496" header="2.1653543307086616" footer="0.11811023622047245"/>
  <pageSetup firstPageNumber="6" useFirstPageNumber="1" fitToHeight="0" fitToWidth="1" horizontalDpi="600" verticalDpi="600" orientation="landscape" paperSize="9" r:id="rId3"/>
  <headerFooter alignWithMargins="0">
    <oddHeader>&amp;C&amp;"Times New Roman,полужирный"&amp;12ВОСТОЧНО-СИБИРСКИЙ И ЗАПАДНО-СИБИРСКИЙ РЫБОХОЗЯЙСТВЕННЫЕ БАССЕЙНЫ&amp;R&amp;"Times New Roman,полужирный"&amp;12Таблица 2</oddHeader>
    <oddFooter>&amp;R&amp;"Times New Roman,обычный"&amp;12&amp;P</oddFooter>
  </headerFooter>
  <colBreaks count="1" manualBreakCount="1">
    <brk id="7" max="16383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45"/>
  <sheetViews>
    <sheetView view="pageBreakPreview" zoomScaleSheetLayoutView="100" workbookViewId="0" topLeftCell="A1">
      <pane xSplit="1" topLeftCell="B1" activePane="topRight" state="frozen"/>
      <selection pane="topRight" activeCell="K25" sqref="K25"/>
    </sheetView>
  </sheetViews>
  <sheetFormatPr defaultColWidth="8.875" defaultRowHeight="12.75"/>
  <cols>
    <col min="1" max="1" width="33.75390625" style="91" customWidth="1"/>
    <col min="2" max="3" width="7.125" style="115" bestFit="1" customWidth="1"/>
    <col min="4" max="4" width="5.125" style="115" bestFit="1" customWidth="1"/>
    <col min="5" max="6" width="6.00390625" style="115" bestFit="1" customWidth="1"/>
    <col min="7" max="7" width="5.125" style="115" bestFit="1" customWidth="1"/>
    <col min="8" max="9" width="7.125" style="115" bestFit="1" customWidth="1"/>
    <col min="10" max="10" width="5.125" style="115" bestFit="1" customWidth="1"/>
    <col min="11" max="11" width="7.125" style="115" bestFit="1" customWidth="1"/>
    <col min="12" max="12" width="6.00390625" style="115" bestFit="1" customWidth="1"/>
    <col min="13" max="13" width="9.625" style="115" bestFit="1" customWidth="1"/>
    <col min="14" max="14" width="6.00390625" style="115" bestFit="1" customWidth="1"/>
    <col min="15" max="16" width="7.125" style="91" bestFit="1" customWidth="1"/>
    <col min="17" max="17" width="6.00390625" style="91" bestFit="1" customWidth="1"/>
    <col min="18" max="18" width="9.625" style="91" bestFit="1" customWidth="1"/>
    <col min="19" max="19" width="6.00390625" style="91" bestFit="1" customWidth="1"/>
    <col min="20" max="20" width="7.125" style="91" bestFit="1" customWidth="1"/>
    <col min="21" max="16384" width="8.875" style="91" customWidth="1"/>
  </cols>
  <sheetData>
    <row r="1" spans="1:21" ht="17.45" customHeight="1" thickBot="1">
      <c r="A1" s="415" t="s">
        <v>268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6"/>
      <c r="S1" s="416"/>
      <c r="T1" s="416"/>
      <c r="U1" s="417"/>
    </row>
    <row r="2" spans="1:21" ht="15" customHeight="1" thickBot="1">
      <c r="A2" s="423" t="s">
        <v>136</v>
      </c>
      <c r="B2" s="426" t="s">
        <v>201</v>
      </c>
      <c r="C2" s="427"/>
      <c r="D2" s="427"/>
      <c r="E2" s="427"/>
      <c r="F2" s="427"/>
      <c r="G2" s="427"/>
      <c r="H2" s="427"/>
      <c r="I2" s="427"/>
      <c r="J2" s="428"/>
      <c r="K2" s="418" t="s">
        <v>202</v>
      </c>
      <c r="L2" s="419"/>
      <c r="M2" s="419"/>
      <c r="N2" s="419"/>
      <c r="O2" s="419"/>
      <c r="P2" s="419"/>
      <c r="Q2" s="419"/>
      <c r="R2" s="419"/>
      <c r="S2" s="419"/>
      <c r="T2" s="419"/>
      <c r="U2" s="420"/>
    </row>
    <row r="3" spans="1:21" ht="110.45" customHeight="1">
      <c r="A3" s="424"/>
      <c r="B3" s="429" t="s">
        <v>223</v>
      </c>
      <c r="C3" s="430"/>
      <c r="D3" s="431"/>
      <c r="E3" s="429" t="s">
        <v>224</v>
      </c>
      <c r="F3" s="430"/>
      <c r="G3" s="431"/>
      <c r="H3" s="432" t="s">
        <v>135</v>
      </c>
      <c r="I3" s="433"/>
      <c r="J3" s="434"/>
      <c r="K3" s="153" t="s">
        <v>140</v>
      </c>
      <c r="L3" s="154" t="s">
        <v>153</v>
      </c>
      <c r="M3" s="154" t="s">
        <v>154</v>
      </c>
      <c r="N3" s="154" t="s">
        <v>155</v>
      </c>
      <c r="O3" s="155" t="s">
        <v>135</v>
      </c>
      <c r="P3" s="153" t="s">
        <v>140</v>
      </c>
      <c r="Q3" s="154" t="s">
        <v>153</v>
      </c>
      <c r="R3" s="154" t="s">
        <v>154</v>
      </c>
      <c r="S3" s="154" t="s">
        <v>155</v>
      </c>
      <c r="T3" s="154" t="s">
        <v>135</v>
      </c>
      <c r="U3" s="421" t="s">
        <v>129</v>
      </c>
    </row>
    <row r="4" spans="1:21" ht="15" customHeight="1" thickBot="1">
      <c r="A4" s="425"/>
      <c r="B4" s="280">
        <v>2021</v>
      </c>
      <c r="C4" s="279">
        <v>2022</v>
      </c>
      <c r="D4" s="285" t="s">
        <v>129</v>
      </c>
      <c r="E4" s="280">
        <v>2021</v>
      </c>
      <c r="F4" s="279">
        <v>2022</v>
      </c>
      <c r="G4" s="285" t="s">
        <v>129</v>
      </c>
      <c r="H4" s="280">
        <v>2021</v>
      </c>
      <c r="I4" s="279">
        <v>2022</v>
      </c>
      <c r="J4" s="285" t="s">
        <v>129</v>
      </c>
      <c r="K4" s="412">
        <v>2021</v>
      </c>
      <c r="L4" s="413"/>
      <c r="M4" s="413"/>
      <c r="N4" s="413"/>
      <c r="O4" s="414"/>
      <c r="P4" s="412">
        <v>2022</v>
      </c>
      <c r="Q4" s="413"/>
      <c r="R4" s="413"/>
      <c r="S4" s="413"/>
      <c r="T4" s="413"/>
      <c r="U4" s="422"/>
    </row>
    <row r="5" spans="1:21" s="96" customFormat="1" ht="12.75">
      <c r="A5" s="171" t="s">
        <v>137</v>
      </c>
      <c r="B5" s="281">
        <f>B6+B17+B20</f>
        <v>24.194999999999997</v>
      </c>
      <c r="C5" s="281">
        <f>C6+C17+C20</f>
        <v>28.595</v>
      </c>
      <c r="D5" s="282">
        <f aca="true" t="shared" si="0" ref="D5">(C5-B5)/B5*100</f>
        <v>18.185575532134752</v>
      </c>
      <c r="E5" s="281">
        <f>E6+E17+E20</f>
        <v>0</v>
      </c>
      <c r="F5" s="281">
        <f>F6+F17+F20</f>
        <v>0</v>
      </c>
      <c r="G5" s="282"/>
      <c r="H5" s="281">
        <f>H6+H17+H20</f>
        <v>24.194999999999997</v>
      </c>
      <c r="I5" s="281">
        <f>I6+I17+I20</f>
        <v>28.595</v>
      </c>
      <c r="J5" s="282">
        <f aca="true" t="shared" si="1" ref="J5">(I5-H5)/H5*100</f>
        <v>18.185575532134752</v>
      </c>
      <c r="K5" s="283">
        <f aca="true" t="shared" si="2" ref="K5:O5">+K6+K17+K20</f>
        <v>75.068</v>
      </c>
      <c r="L5" s="281">
        <f t="shared" si="2"/>
        <v>2.21</v>
      </c>
      <c r="M5" s="281">
        <f t="shared" si="2"/>
        <v>4.095000000000001</v>
      </c>
      <c r="N5" s="281">
        <f t="shared" si="2"/>
        <v>0.046</v>
      </c>
      <c r="O5" s="284">
        <f t="shared" si="2"/>
        <v>81.41900000000001</v>
      </c>
      <c r="P5" s="283">
        <f aca="true" t="shared" si="3" ref="P5:T5">+P6+P17+P20</f>
        <v>71.868</v>
      </c>
      <c r="Q5" s="281">
        <f t="shared" si="3"/>
        <v>2.14</v>
      </c>
      <c r="R5" s="281">
        <f t="shared" si="3"/>
        <v>3.395</v>
      </c>
      <c r="S5" s="281">
        <f t="shared" si="3"/>
        <v>0.048</v>
      </c>
      <c r="T5" s="291">
        <f t="shared" si="3"/>
        <v>77.45100000000001</v>
      </c>
      <c r="U5" s="296">
        <f>(T5-O5)/T5*100</f>
        <v>-5.123239209306534</v>
      </c>
    </row>
    <row r="6" spans="1:21" s="96" customFormat="1" ht="12.75">
      <c r="A6" s="147" t="s">
        <v>195</v>
      </c>
      <c r="B6" s="92">
        <f>SUM(B7:B14)</f>
        <v>0</v>
      </c>
      <c r="C6" s="92">
        <f>SUM(C7:C14)</f>
        <v>0</v>
      </c>
      <c r="D6" s="97"/>
      <c r="E6" s="92">
        <f>SUM(E7:E14)</f>
        <v>0</v>
      </c>
      <c r="F6" s="92">
        <f>SUM(F7:F14)</f>
        <v>0</v>
      </c>
      <c r="G6" s="97"/>
      <c r="H6" s="92">
        <f>SUM(H7:H14)</f>
        <v>0</v>
      </c>
      <c r="I6" s="92">
        <f>SUM(I7:I14)</f>
        <v>0</v>
      </c>
      <c r="J6" s="97"/>
      <c r="K6" s="94">
        <f aca="true" t="shared" si="4" ref="K6:T6">SUM(K7:K15)</f>
        <v>75.068</v>
      </c>
      <c r="L6" s="92">
        <f t="shared" si="4"/>
        <v>2.21</v>
      </c>
      <c r="M6" s="92">
        <f t="shared" si="4"/>
        <v>4.095000000000001</v>
      </c>
      <c r="N6" s="92">
        <f t="shared" si="4"/>
        <v>0.046</v>
      </c>
      <c r="O6" s="95">
        <f t="shared" si="4"/>
        <v>81.41900000000001</v>
      </c>
      <c r="P6" s="94">
        <f t="shared" si="4"/>
        <v>71.868</v>
      </c>
      <c r="Q6" s="92">
        <f t="shared" si="4"/>
        <v>2.14</v>
      </c>
      <c r="R6" s="92">
        <f t="shared" si="4"/>
        <v>3.395</v>
      </c>
      <c r="S6" s="92">
        <f t="shared" si="4"/>
        <v>0.048</v>
      </c>
      <c r="T6" s="292">
        <f t="shared" si="4"/>
        <v>77.45100000000001</v>
      </c>
      <c r="U6" s="297">
        <f aca="true" t="shared" si="5" ref="U6:U15">(T6-O6)/T6*100</f>
        <v>-5.123239209306534</v>
      </c>
    </row>
    <row r="7" spans="1:21" s="96" customFormat="1" ht="12.75">
      <c r="A7" s="148" t="s">
        <v>245</v>
      </c>
      <c r="B7" s="152"/>
      <c r="C7" s="99"/>
      <c r="D7" s="97"/>
      <c r="E7" s="152"/>
      <c r="F7" s="99"/>
      <c r="G7" s="97"/>
      <c r="H7" s="152"/>
      <c r="I7" s="99"/>
      <c r="J7" s="97"/>
      <c r="K7" s="156">
        <v>25</v>
      </c>
      <c r="L7" s="152"/>
      <c r="M7" s="152">
        <v>3.5</v>
      </c>
      <c r="N7" s="152"/>
      <c r="O7" s="197">
        <f>SUM(K7:N7)</f>
        <v>28.5</v>
      </c>
      <c r="P7" s="101">
        <v>24.4</v>
      </c>
      <c r="Q7" s="100"/>
      <c r="R7" s="231">
        <v>2.8</v>
      </c>
      <c r="S7" s="100"/>
      <c r="T7" s="146">
        <f aca="true" t="shared" si="6" ref="T7:T21">SUM(P7:S7)</f>
        <v>27.2</v>
      </c>
      <c r="U7" s="297">
        <f t="shared" si="5"/>
        <v>-4.779411764705885</v>
      </c>
    </row>
    <row r="8" spans="1:21" s="96" customFormat="1" ht="12.75">
      <c r="A8" s="149" t="s">
        <v>253</v>
      </c>
      <c r="B8" s="152"/>
      <c r="C8" s="99"/>
      <c r="D8" s="97"/>
      <c r="E8" s="152"/>
      <c r="F8" s="99"/>
      <c r="G8" s="97"/>
      <c r="H8" s="152"/>
      <c r="I8" s="99"/>
      <c r="J8" s="97"/>
      <c r="K8" s="156">
        <v>45.5</v>
      </c>
      <c r="L8" s="152"/>
      <c r="M8" s="152"/>
      <c r="N8" s="152"/>
      <c r="O8" s="197">
        <f aca="true" t="shared" si="7" ref="O8:O13">SUM(K8:N8)</f>
        <v>45.5</v>
      </c>
      <c r="P8" s="101">
        <v>44.2</v>
      </c>
      <c r="Q8" s="100"/>
      <c r="R8" s="100"/>
      <c r="S8" s="100"/>
      <c r="T8" s="146">
        <f t="shared" si="6"/>
        <v>44.2</v>
      </c>
      <c r="U8" s="297">
        <f t="shared" si="5"/>
        <v>-2.941176470588229</v>
      </c>
    </row>
    <row r="9" spans="1:21" s="96" customFormat="1" ht="12.75">
      <c r="A9" s="149" t="s">
        <v>162</v>
      </c>
      <c r="B9" s="152"/>
      <c r="C9" s="99"/>
      <c r="D9" s="97"/>
      <c r="E9" s="152"/>
      <c r="F9" s="99"/>
      <c r="G9" s="97"/>
      <c r="H9" s="152"/>
      <c r="I9" s="99"/>
      <c r="J9" s="97"/>
      <c r="K9" s="156">
        <v>3</v>
      </c>
      <c r="L9" s="152"/>
      <c r="M9" s="152"/>
      <c r="N9" s="152"/>
      <c r="O9" s="197">
        <f t="shared" si="7"/>
        <v>3</v>
      </c>
      <c r="P9" s="101">
        <v>2</v>
      </c>
      <c r="Q9" s="100"/>
      <c r="R9" s="100"/>
      <c r="S9" s="100"/>
      <c r="T9" s="146">
        <f t="shared" si="6"/>
        <v>2</v>
      </c>
      <c r="U9" s="297">
        <f t="shared" si="5"/>
        <v>-50</v>
      </c>
    </row>
    <row r="10" spans="1:21" s="96" customFormat="1" ht="12.75">
      <c r="A10" s="149" t="s">
        <v>163</v>
      </c>
      <c r="B10" s="152"/>
      <c r="C10" s="99"/>
      <c r="D10" s="97"/>
      <c r="E10" s="152"/>
      <c r="F10" s="99"/>
      <c r="G10" s="97"/>
      <c r="H10" s="152"/>
      <c r="I10" s="99"/>
      <c r="J10" s="97"/>
      <c r="K10" s="156">
        <v>1.52</v>
      </c>
      <c r="L10" s="152"/>
      <c r="M10" s="152"/>
      <c r="N10" s="152"/>
      <c r="O10" s="197">
        <f t="shared" si="7"/>
        <v>1.52</v>
      </c>
      <c r="P10" s="101">
        <v>1.22</v>
      </c>
      <c r="Q10" s="100"/>
      <c r="R10" s="100"/>
      <c r="S10" s="100"/>
      <c r="T10" s="146">
        <f t="shared" si="6"/>
        <v>1.22</v>
      </c>
      <c r="U10" s="297">
        <f t="shared" si="5"/>
        <v>-24.590163934426236</v>
      </c>
    </row>
    <row r="11" spans="1:21" s="96" customFormat="1" ht="12.75">
      <c r="A11" s="149" t="s">
        <v>164</v>
      </c>
      <c r="B11" s="152"/>
      <c r="C11" s="99"/>
      <c r="D11" s="97"/>
      <c r="E11" s="152"/>
      <c r="F11" s="99"/>
      <c r="G11" s="97"/>
      <c r="H11" s="152"/>
      <c r="I11" s="99"/>
      <c r="J11" s="97"/>
      <c r="K11" s="156"/>
      <c r="L11" s="152">
        <v>1.15</v>
      </c>
      <c r="M11" s="152">
        <v>0.28</v>
      </c>
      <c r="N11" s="152"/>
      <c r="O11" s="197">
        <f t="shared" si="7"/>
        <v>1.43</v>
      </c>
      <c r="P11" s="101"/>
      <c r="Q11" s="100">
        <v>1.15</v>
      </c>
      <c r="R11" s="100">
        <v>0.29</v>
      </c>
      <c r="S11" s="100"/>
      <c r="T11" s="146">
        <f t="shared" si="6"/>
        <v>1.44</v>
      </c>
      <c r="U11" s="297">
        <f t="shared" si="5"/>
        <v>0.6944444444444451</v>
      </c>
    </row>
    <row r="12" spans="1:21" s="96" customFormat="1" ht="12.75">
      <c r="A12" s="149" t="s">
        <v>165</v>
      </c>
      <c r="B12" s="152"/>
      <c r="C12" s="99"/>
      <c r="D12" s="97"/>
      <c r="E12" s="152"/>
      <c r="F12" s="99"/>
      <c r="G12" s="97"/>
      <c r="H12" s="152"/>
      <c r="I12" s="99"/>
      <c r="J12" s="97"/>
      <c r="K12" s="156"/>
      <c r="L12" s="152">
        <v>0.26</v>
      </c>
      <c r="M12" s="152">
        <v>0.15</v>
      </c>
      <c r="N12" s="99">
        <v>0.033</v>
      </c>
      <c r="O12" s="197">
        <f t="shared" si="7"/>
        <v>0.44300000000000006</v>
      </c>
      <c r="P12" s="101"/>
      <c r="Q12" s="100">
        <v>0.26</v>
      </c>
      <c r="R12" s="100">
        <v>0.14</v>
      </c>
      <c r="S12" s="146">
        <v>0.035</v>
      </c>
      <c r="T12" s="146">
        <f t="shared" si="6"/>
        <v>0.43500000000000005</v>
      </c>
      <c r="U12" s="297">
        <f t="shared" si="5"/>
        <v>-1.8390804597701162</v>
      </c>
    </row>
    <row r="13" spans="1:21" s="96" customFormat="1" ht="12.75">
      <c r="A13" s="149" t="s">
        <v>166</v>
      </c>
      <c r="B13" s="152"/>
      <c r="C13" s="99"/>
      <c r="D13" s="97"/>
      <c r="E13" s="152"/>
      <c r="F13" s="99"/>
      <c r="G13" s="97"/>
      <c r="H13" s="152"/>
      <c r="I13" s="99"/>
      <c r="J13" s="97"/>
      <c r="K13" s="156"/>
      <c r="L13" s="152">
        <v>0.57</v>
      </c>
      <c r="M13" s="152">
        <v>0.1</v>
      </c>
      <c r="N13" s="152"/>
      <c r="O13" s="197">
        <f t="shared" si="7"/>
        <v>0.6699999999999999</v>
      </c>
      <c r="P13" s="101"/>
      <c r="Q13" s="100">
        <v>0.5</v>
      </c>
      <c r="R13" s="100">
        <v>0.1</v>
      </c>
      <c r="S13" s="100"/>
      <c r="T13" s="146">
        <f t="shared" si="6"/>
        <v>0.6</v>
      </c>
      <c r="U13" s="297">
        <f t="shared" si="5"/>
        <v>-11.666666666666659</v>
      </c>
    </row>
    <row r="14" spans="1:21" s="96" customFormat="1" ht="12.75">
      <c r="A14" s="149" t="s">
        <v>167</v>
      </c>
      <c r="B14" s="152"/>
      <c r="C14" s="99"/>
      <c r="D14" s="97"/>
      <c r="E14" s="152"/>
      <c r="F14" s="99"/>
      <c r="G14" s="97"/>
      <c r="H14" s="152"/>
      <c r="I14" s="99"/>
      <c r="J14" s="97"/>
      <c r="K14" s="156"/>
      <c r="L14" s="152">
        <v>0.23</v>
      </c>
      <c r="M14" s="152">
        <v>0.065</v>
      </c>
      <c r="N14" s="152"/>
      <c r="O14" s="197">
        <f>SUM(K14:N14)</f>
        <v>0.29500000000000004</v>
      </c>
      <c r="P14" s="101"/>
      <c r="Q14" s="100">
        <v>0.23</v>
      </c>
      <c r="R14" s="100">
        <v>0.065</v>
      </c>
      <c r="S14" s="100"/>
      <c r="T14" s="146">
        <f t="shared" si="6"/>
        <v>0.29500000000000004</v>
      </c>
      <c r="U14" s="297">
        <f t="shared" si="5"/>
        <v>0</v>
      </c>
    </row>
    <row r="15" spans="1:21" s="96" customFormat="1" ht="12.75">
      <c r="A15" s="149" t="s">
        <v>254</v>
      </c>
      <c r="B15" s="152"/>
      <c r="C15" s="99"/>
      <c r="D15" s="97"/>
      <c r="E15" s="152"/>
      <c r="F15" s="99"/>
      <c r="G15" s="97"/>
      <c r="H15" s="152"/>
      <c r="I15" s="99"/>
      <c r="J15" s="97"/>
      <c r="K15" s="156">
        <v>0.048</v>
      </c>
      <c r="L15" s="152"/>
      <c r="M15" s="152"/>
      <c r="N15" s="152">
        <v>0.013</v>
      </c>
      <c r="O15" s="197">
        <f>SUM(K15:N15)</f>
        <v>0.061</v>
      </c>
      <c r="P15" s="101">
        <v>0.048</v>
      </c>
      <c r="Q15" s="100"/>
      <c r="R15" s="100"/>
      <c r="S15" s="100">
        <v>0.013</v>
      </c>
      <c r="T15" s="146">
        <f t="shared" si="6"/>
        <v>0.061</v>
      </c>
      <c r="U15" s="297">
        <f t="shared" si="5"/>
        <v>0</v>
      </c>
    </row>
    <row r="16" spans="1:21" s="96" customFormat="1" ht="12.75">
      <c r="A16" s="150" t="s">
        <v>200</v>
      </c>
      <c r="B16" s="100">
        <f aca="true" t="shared" si="8" ref="B16:I16">SUM(B17,B20)</f>
        <v>24.194999999999997</v>
      </c>
      <c r="C16" s="100">
        <f aca="true" t="shared" si="9" ref="C16">SUM(C17,C20)</f>
        <v>28.595</v>
      </c>
      <c r="D16" s="93">
        <f aca="true" t="shared" si="10" ref="D16:D21">(C16-B16)/B16*100</f>
        <v>18.185575532134752</v>
      </c>
      <c r="E16" s="100">
        <f t="shared" si="8"/>
        <v>0</v>
      </c>
      <c r="F16" s="100">
        <f aca="true" t="shared" si="11" ref="F16">SUM(F17,F20)</f>
        <v>0</v>
      </c>
      <c r="G16" s="102"/>
      <c r="H16" s="100">
        <f t="shared" si="8"/>
        <v>24.194999999999997</v>
      </c>
      <c r="I16" s="100">
        <f t="shared" si="8"/>
        <v>28.595</v>
      </c>
      <c r="J16" s="93">
        <f aca="true" t="shared" si="12" ref="J16:J21">(I16-H16)/H16*100</f>
        <v>18.185575532134752</v>
      </c>
      <c r="K16" s="101">
        <f>SUM(K17,K20)</f>
        <v>0</v>
      </c>
      <c r="L16" s="100">
        <f>SUM(L17,L20)</f>
        <v>0</v>
      </c>
      <c r="M16" s="100">
        <f>SUM(M17,M20)</f>
        <v>0</v>
      </c>
      <c r="N16" s="100">
        <f>SUM(N17,N20)</f>
        <v>0</v>
      </c>
      <c r="O16" s="98">
        <f aca="true" t="shared" si="13" ref="O16:O21">SUM(K16:N16)</f>
        <v>0</v>
      </c>
      <c r="P16" s="101">
        <f>SUM(P17,P20)</f>
        <v>0</v>
      </c>
      <c r="Q16" s="100">
        <f>SUM(Q17,Q20)</f>
        <v>0</v>
      </c>
      <c r="R16" s="100">
        <f>SUM(R17,R20)</f>
        <v>0</v>
      </c>
      <c r="S16" s="100">
        <f>SUM(S17,S20)</f>
        <v>0</v>
      </c>
      <c r="T16" s="146">
        <f t="shared" si="6"/>
        <v>0</v>
      </c>
      <c r="U16" s="294"/>
    </row>
    <row r="17" spans="1:21" s="96" customFormat="1" ht="12.75">
      <c r="A17" s="147" t="s">
        <v>161</v>
      </c>
      <c r="B17" s="92">
        <f>SUM(B18:B19)</f>
        <v>24.189999999999998</v>
      </c>
      <c r="C17" s="92">
        <f>SUM(C18:C19)</f>
        <v>28.59</v>
      </c>
      <c r="D17" s="97">
        <f t="shared" si="10"/>
        <v>18.18933443571725</v>
      </c>
      <c r="E17" s="92">
        <f>SUM(E18:E19)</f>
        <v>0</v>
      </c>
      <c r="F17" s="92">
        <f>SUM(F18:F19)</f>
        <v>0</v>
      </c>
      <c r="G17" s="97"/>
      <c r="H17" s="92">
        <f>SUM(H18:H19)</f>
        <v>24.189999999999998</v>
      </c>
      <c r="I17" s="92">
        <f>SUM(I18:I19)</f>
        <v>28.59</v>
      </c>
      <c r="J17" s="97">
        <f t="shared" si="12"/>
        <v>18.18933443571725</v>
      </c>
      <c r="K17" s="94">
        <f>SUM(K18:K19)</f>
        <v>0</v>
      </c>
      <c r="L17" s="92">
        <f>SUM(L18:L19)</f>
        <v>0</v>
      </c>
      <c r="M17" s="92">
        <f>SUM(M18:M19)</f>
        <v>0</v>
      </c>
      <c r="N17" s="92">
        <f>SUM(N18:N19)</f>
        <v>0</v>
      </c>
      <c r="O17" s="98">
        <f t="shared" si="13"/>
        <v>0</v>
      </c>
      <c r="P17" s="94">
        <f>SUM(P18:P19)</f>
        <v>0</v>
      </c>
      <c r="Q17" s="92">
        <f>SUM(Q18:Q19)</f>
        <v>0</v>
      </c>
      <c r="R17" s="92">
        <f>SUM(R18:R19)</f>
        <v>0</v>
      </c>
      <c r="S17" s="92">
        <f>SUM(S18:S19)</f>
        <v>0</v>
      </c>
      <c r="T17" s="146">
        <f t="shared" si="6"/>
        <v>0</v>
      </c>
      <c r="U17" s="294"/>
    </row>
    <row r="18" spans="1:21" ht="12.75">
      <c r="A18" s="169" t="s">
        <v>172</v>
      </c>
      <c r="B18" s="152">
        <v>10.94</v>
      </c>
      <c r="C18" s="234">
        <v>12.69</v>
      </c>
      <c r="D18" s="105">
        <f t="shared" si="10"/>
        <v>15.996343692870202</v>
      </c>
      <c r="E18" s="106"/>
      <c r="F18" s="106"/>
      <c r="G18" s="97"/>
      <c r="H18" s="156">
        <f aca="true" t="shared" si="14" ref="H18:I21">B18+E18</f>
        <v>10.94</v>
      </c>
      <c r="I18" s="100">
        <f t="shared" si="14"/>
        <v>12.69</v>
      </c>
      <c r="J18" s="105">
        <f t="shared" si="12"/>
        <v>15.996343692870202</v>
      </c>
      <c r="K18" s="156"/>
      <c r="L18" s="152"/>
      <c r="M18" s="152"/>
      <c r="N18" s="152"/>
      <c r="O18" s="98">
        <f t="shared" si="13"/>
        <v>0</v>
      </c>
      <c r="P18" s="156"/>
      <c r="Q18" s="152"/>
      <c r="R18" s="152"/>
      <c r="S18" s="152"/>
      <c r="T18" s="146">
        <f t="shared" si="6"/>
        <v>0</v>
      </c>
      <c r="U18" s="294"/>
    </row>
    <row r="19" spans="1:21" ht="12.75">
      <c r="A19" s="169" t="s">
        <v>158</v>
      </c>
      <c r="B19" s="152">
        <v>13.25</v>
      </c>
      <c r="C19" s="234">
        <v>15.9</v>
      </c>
      <c r="D19" s="105">
        <f t="shared" si="10"/>
        <v>20.000000000000004</v>
      </c>
      <c r="E19" s="152"/>
      <c r="F19" s="152"/>
      <c r="G19" s="97"/>
      <c r="H19" s="156">
        <f t="shared" si="14"/>
        <v>13.25</v>
      </c>
      <c r="I19" s="100">
        <f t="shared" si="14"/>
        <v>15.9</v>
      </c>
      <c r="J19" s="105">
        <f t="shared" si="12"/>
        <v>20.000000000000004</v>
      </c>
      <c r="K19" s="94"/>
      <c r="L19" s="92"/>
      <c r="M19" s="92"/>
      <c r="N19" s="92"/>
      <c r="O19" s="98">
        <f t="shared" si="13"/>
        <v>0</v>
      </c>
      <c r="P19" s="94"/>
      <c r="Q19" s="92"/>
      <c r="R19" s="92"/>
      <c r="S19" s="92"/>
      <c r="T19" s="146">
        <f t="shared" si="6"/>
        <v>0</v>
      </c>
      <c r="U19" s="294"/>
    </row>
    <row r="20" spans="1:21" s="96" customFormat="1" ht="12.75">
      <c r="A20" s="147" t="s">
        <v>160</v>
      </c>
      <c r="B20" s="100">
        <f>SUM(B21:B21)</f>
        <v>0.005</v>
      </c>
      <c r="C20" s="100">
        <f>SUM(C21:C21)</f>
        <v>0.005</v>
      </c>
      <c r="D20" s="97">
        <f t="shared" si="10"/>
        <v>0</v>
      </c>
      <c r="E20" s="92">
        <f>SUM(E21:E21)</f>
        <v>0</v>
      </c>
      <c r="F20" s="92">
        <f>SUM(F21:F21)</f>
        <v>0</v>
      </c>
      <c r="G20" s="105"/>
      <c r="H20" s="100">
        <f t="shared" si="14"/>
        <v>0.005</v>
      </c>
      <c r="I20" s="100">
        <f t="shared" si="14"/>
        <v>0.005</v>
      </c>
      <c r="J20" s="97">
        <f t="shared" si="12"/>
        <v>0</v>
      </c>
      <c r="K20" s="101">
        <f>K21</f>
        <v>0</v>
      </c>
      <c r="L20" s="100">
        <f>L21</f>
        <v>0</v>
      </c>
      <c r="M20" s="100">
        <f>M21</f>
        <v>0</v>
      </c>
      <c r="N20" s="100">
        <f>N21</f>
        <v>0</v>
      </c>
      <c r="O20" s="98">
        <f t="shared" si="13"/>
        <v>0</v>
      </c>
      <c r="P20" s="101">
        <f>P21</f>
        <v>0</v>
      </c>
      <c r="Q20" s="100">
        <f>Q21</f>
        <v>0</v>
      </c>
      <c r="R20" s="100">
        <f>R21</f>
        <v>0</v>
      </c>
      <c r="S20" s="100">
        <f>S21</f>
        <v>0</v>
      </c>
      <c r="T20" s="146">
        <f t="shared" si="6"/>
        <v>0</v>
      </c>
      <c r="U20" s="294"/>
    </row>
    <row r="21" spans="1:21" ht="16.5" thickBot="1">
      <c r="A21" s="67" t="s">
        <v>159</v>
      </c>
      <c r="B21" s="109">
        <v>0.005</v>
      </c>
      <c r="C21" s="293">
        <v>0.005</v>
      </c>
      <c r="D21" s="151">
        <f t="shared" si="10"/>
        <v>0</v>
      </c>
      <c r="E21" s="109"/>
      <c r="F21" s="364"/>
      <c r="G21" s="151"/>
      <c r="H21" s="157">
        <f t="shared" si="14"/>
        <v>0.005</v>
      </c>
      <c r="I21" s="108">
        <f t="shared" si="14"/>
        <v>0.005</v>
      </c>
      <c r="J21" s="151">
        <f t="shared" si="12"/>
        <v>0</v>
      </c>
      <c r="K21" s="157"/>
      <c r="L21" s="109"/>
      <c r="M21" s="109"/>
      <c r="N21" s="109"/>
      <c r="O21" s="110">
        <f t="shared" si="13"/>
        <v>0</v>
      </c>
      <c r="P21" s="157"/>
      <c r="Q21" s="109"/>
      <c r="R21" s="109"/>
      <c r="S21" s="109"/>
      <c r="T21" s="293">
        <f t="shared" si="6"/>
        <v>0</v>
      </c>
      <c r="U21" s="295"/>
    </row>
    <row r="22" spans="1:19" s="113" customFormat="1" ht="15">
      <c r="A22" s="411"/>
      <c r="B22" s="411"/>
      <c r="C22" s="411"/>
      <c r="D22" s="411"/>
      <c r="E22" s="411"/>
      <c r="F22" s="411"/>
      <c r="G22" s="411"/>
      <c r="H22" s="411"/>
      <c r="I22" s="411"/>
      <c r="J22" s="411"/>
      <c r="K22" s="411"/>
      <c r="L22" s="411"/>
      <c r="M22" s="411"/>
      <c r="N22" s="411"/>
      <c r="O22" s="411"/>
      <c r="P22" s="411"/>
      <c r="Q22" s="411"/>
      <c r="R22" s="111"/>
      <c r="S22" s="112"/>
    </row>
    <row r="23" spans="1:19" s="113" customFormat="1" ht="15">
      <c r="A23" s="410"/>
      <c r="B23" s="410"/>
      <c r="C23" s="410"/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114"/>
      <c r="S23" s="112"/>
    </row>
    <row r="24" spans="14:19" ht="15" customHeight="1">
      <c r="N24" s="116"/>
      <c r="O24" s="103"/>
      <c r="P24" s="103"/>
      <c r="Q24" s="107"/>
      <c r="R24" s="117"/>
      <c r="S24" s="104"/>
    </row>
    <row r="25" spans="14:19" ht="15" customHeight="1">
      <c r="N25" s="116"/>
      <c r="O25" s="118"/>
      <c r="P25" s="118"/>
      <c r="Q25" s="119"/>
      <c r="R25" s="119"/>
      <c r="S25" s="104"/>
    </row>
    <row r="26" ht="15" customHeight="1">
      <c r="N26" s="116"/>
    </row>
    <row r="27" ht="15" customHeight="1">
      <c r="N27" s="116"/>
    </row>
    <row r="28" ht="15" customHeight="1">
      <c r="N28" s="116"/>
    </row>
    <row r="29" ht="15" customHeight="1">
      <c r="N29" s="116"/>
    </row>
    <row r="30" ht="15" customHeight="1">
      <c r="N30" s="116"/>
    </row>
    <row r="31" ht="15" customHeight="1">
      <c r="N31" s="116"/>
    </row>
    <row r="32" ht="15" customHeight="1">
      <c r="N32" s="116"/>
    </row>
    <row r="33" ht="15" customHeight="1">
      <c r="N33" s="116"/>
    </row>
    <row r="34" ht="15" customHeight="1">
      <c r="N34" s="116"/>
    </row>
    <row r="35" ht="15" customHeight="1">
      <c r="N35" s="116"/>
    </row>
    <row r="36" ht="15" customHeight="1">
      <c r="N36" s="116"/>
    </row>
    <row r="37" ht="15" customHeight="1">
      <c r="N37" s="116"/>
    </row>
    <row r="38" ht="15" customHeight="1">
      <c r="N38" s="116"/>
    </row>
    <row r="39" ht="15" customHeight="1">
      <c r="N39" s="116"/>
    </row>
    <row r="40" ht="15" customHeight="1">
      <c r="N40" s="116"/>
    </row>
    <row r="41" ht="15" customHeight="1">
      <c r="N41" s="116"/>
    </row>
    <row r="42" ht="15" customHeight="1">
      <c r="N42" s="116"/>
    </row>
    <row r="43" ht="15" customHeight="1">
      <c r="N43" s="116"/>
    </row>
    <row r="44" ht="15" customHeight="1">
      <c r="N44" s="116"/>
    </row>
    <row r="45" ht="15" customHeight="1">
      <c r="N45" s="116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12">
    <mergeCell ref="A23:Q23"/>
    <mergeCell ref="A22:Q22"/>
    <mergeCell ref="K4:O4"/>
    <mergeCell ref="P4:T4"/>
    <mergeCell ref="A1:U1"/>
    <mergeCell ref="K2:U2"/>
    <mergeCell ref="U3:U4"/>
    <mergeCell ref="A2:A4"/>
    <mergeCell ref="B2:J2"/>
    <mergeCell ref="B3:D3"/>
    <mergeCell ref="E3:G3"/>
    <mergeCell ref="H3:J3"/>
  </mergeCells>
  <printOptions horizontalCentered="1"/>
  <pageMargins left="0.3937007874015748" right="0.3937007874015748" top="1.7716535433070868" bottom="0.07874015748031496" header="1.5748031496062993" footer="0.11811023622047245"/>
  <pageSetup firstPageNumber="7" useFirstPageNumber="1" fitToHeight="0" fitToWidth="1" horizontalDpi="600" verticalDpi="600" orientation="landscape" paperSize="9" scale="83" r:id="rId1"/>
  <headerFooter scaleWithDoc="0" alignWithMargins="0">
    <oddHeader>&amp;C&amp;"Times New Roman,полужирный"&amp;12СЕВЕРНЫЙ И ЗАПАДНЫЙ РЫБОХОЗЯЙСТВЕННЫЕ БАССЕЙНЫ&amp;R&amp;"Times New Roman,полужирный"&amp;12Таблица 3</oddHeader>
    <oddFooter>&amp;R&amp;"Times New Roman,обычный"&amp;P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26"/>
  <sheetViews>
    <sheetView zoomScaleSheetLayoutView="100" workbookViewId="0" topLeftCell="A1">
      <selection activeCell="A21" sqref="A21:M21"/>
    </sheetView>
  </sheetViews>
  <sheetFormatPr defaultColWidth="8.875" defaultRowHeight="12.75"/>
  <cols>
    <col min="1" max="1" width="27.625" style="173" bestFit="1" customWidth="1"/>
    <col min="2" max="2" width="9.25390625" style="173" bestFit="1" customWidth="1"/>
    <col min="3" max="3" width="9.25390625" style="173" customWidth="1"/>
    <col min="4" max="4" width="5.00390625" style="173" bestFit="1" customWidth="1"/>
    <col min="5" max="5" width="6.00390625" style="173" bestFit="1" customWidth="1"/>
    <col min="6" max="6" width="6.00390625" style="173" customWidth="1"/>
    <col min="7" max="7" width="5.00390625" style="173" bestFit="1" customWidth="1"/>
    <col min="8" max="8" width="9.25390625" style="173" bestFit="1" customWidth="1"/>
    <col min="9" max="9" width="9.25390625" style="173" customWidth="1"/>
    <col min="10" max="10" width="5.00390625" style="173" bestFit="1" customWidth="1"/>
    <col min="11" max="11" width="10.375" style="173" bestFit="1" customWidth="1"/>
    <col min="12" max="12" width="10.375" style="173" customWidth="1"/>
    <col min="13" max="13" width="5.125" style="173" bestFit="1" customWidth="1"/>
    <col min="14" max="14" width="8.875" style="173" customWidth="1"/>
    <col min="15" max="15" width="13.375" style="173" customWidth="1"/>
    <col min="16" max="16384" width="8.875" style="173" customWidth="1"/>
  </cols>
  <sheetData>
    <row r="1" spans="1:13" ht="20.45" customHeight="1" thickBot="1">
      <c r="A1" s="436" t="s">
        <v>268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</row>
    <row r="2" spans="1:26" ht="43.15" customHeight="1" thickBot="1">
      <c r="A2" s="438" t="s">
        <v>136</v>
      </c>
      <c r="B2" s="444" t="s">
        <v>198</v>
      </c>
      <c r="C2" s="445"/>
      <c r="D2" s="445"/>
      <c r="E2" s="445"/>
      <c r="F2" s="445"/>
      <c r="G2" s="445"/>
      <c r="H2" s="445"/>
      <c r="I2" s="445"/>
      <c r="J2" s="446"/>
      <c r="K2" s="447" t="s">
        <v>199</v>
      </c>
      <c r="L2" s="448"/>
      <c r="M2" s="449"/>
      <c r="V2" s="83"/>
      <c r="W2" s="83"/>
      <c r="X2" s="83"/>
      <c r="Y2" s="83"/>
      <c r="Z2" s="83"/>
    </row>
    <row r="3" spans="1:26" ht="18" customHeight="1">
      <c r="A3" s="439"/>
      <c r="B3" s="441" t="s">
        <v>139</v>
      </c>
      <c r="C3" s="442"/>
      <c r="D3" s="443"/>
      <c r="E3" s="441" t="s">
        <v>138</v>
      </c>
      <c r="F3" s="442"/>
      <c r="G3" s="443"/>
      <c r="H3" s="441" t="s">
        <v>135</v>
      </c>
      <c r="I3" s="442"/>
      <c r="J3" s="442"/>
      <c r="K3" s="441" t="s">
        <v>141</v>
      </c>
      <c r="L3" s="442"/>
      <c r="M3" s="443"/>
      <c r="V3" s="83"/>
      <c r="W3" s="83"/>
      <c r="X3" s="83"/>
      <c r="Y3" s="83"/>
      <c r="Z3" s="83"/>
    </row>
    <row r="4" spans="1:26" ht="18" customHeight="1" thickBot="1">
      <c r="A4" s="440"/>
      <c r="B4" s="286">
        <v>2021</v>
      </c>
      <c r="C4" s="287">
        <v>2022</v>
      </c>
      <c r="D4" s="270" t="s">
        <v>129</v>
      </c>
      <c r="E4" s="278">
        <v>2021</v>
      </c>
      <c r="F4" s="279">
        <v>2022</v>
      </c>
      <c r="G4" s="270" t="s">
        <v>129</v>
      </c>
      <c r="H4" s="286">
        <v>2021</v>
      </c>
      <c r="I4" s="287">
        <v>2022</v>
      </c>
      <c r="J4" s="288" t="s">
        <v>129</v>
      </c>
      <c r="K4" s="286">
        <v>2021</v>
      </c>
      <c r="L4" s="287">
        <v>2022</v>
      </c>
      <c r="M4" s="270" t="s">
        <v>129</v>
      </c>
      <c r="W4" s="83"/>
      <c r="X4" s="83"/>
      <c r="Y4" s="83"/>
      <c r="Z4" s="83"/>
    </row>
    <row r="5" spans="1:26" s="170" customFormat="1" ht="12.75">
      <c r="A5" s="349" t="s">
        <v>137</v>
      </c>
      <c r="B5" s="350">
        <f>+B6+B18</f>
        <v>0.000233</v>
      </c>
      <c r="C5" s="351">
        <f>+C6+C18</f>
        <v>0.000198</v>
      </c>
      <c r="D5" s="352">
        <f aca="true" t="shared" si="0" ref="D5:D6">(C5-B5)/B5*100</f>
        <v>-15.021459227467815</v>
      </c>
      <c r="E5" s="353">
        <f>+E6+E18</f>
        <v>0</v>
      </c>
      <c r="F5" s="354">
        <f>+F6+F18</f>
        <v>0</v>
      </c>
      <c r="G5" s="355"/>
      <c r="H5" s="350">
        <f>B5+E5</f>
        <v>0.000233</v>
      </c>
      <c r="I5" s="351">
        <f>C5+F5</f>
        <v>0.000198</v>
      </c>
      <c r="J5" s="356">
        <f aca="true" t="shared" si="1" ref="J5:J6">(I5-H5)/H5*100</f>
        <v>-15.021459227467815</v>
      </c>
      <c r="K5" s="350">
        <f>+K6+K18</f>
        <v>23.147043</v>
      </c>
      <c r="L5" s="351">
        <f>+L6+L18</f>
        <v>23.283973</v>
      </c>
      <c r="M5" s="357">
        <f>(L5-K5)/K5*100</f>
        <v>0.5915658427730901</v>
      </c>
      <c r="V5" s="173"/>
      <c r="W5" s="173"/>
      <c r="X5" s="173"/>
      <c r="Y5" s="173"/>
      <c r="Z5" s="83"/>
    </row>
    <row r="6" spans="1:26" s="170" customFormat="1" ht="12.75">
      <c r="A6" s="159" t="s">
        <v>195</v>
      </c>
      <c r="B6" s="199">
        <f>SUM(B7:B16)</f>
        <v>0.000233</v>
      </c>
      <c r="C6" s="174">
        <f>SUM(C7:C16)</f>
        <v>0.000198</v>
      </c>
      <c r="D6" s="177">
        <f t="shared" si="0"/>
        <v>-15.021459227467815</v>
      </c>
      <c r="E6" s="218">
        <f>SUM(E7:E16)</f>
        <v>0</v>
      </c>
      <c r="F6" s="198">
        <f>SUM(F7:F16)</f>
        <v>0</v>
      </c>
      <c r="G6" s="120"/>
      <c r="H6" s="199">
        <f>B6+E6</f>
        <v>0.000233</v>
      </c>
      <c r="I6" s="174">
        <f>C6+F6</f>
        <v>0.000198</v>
      </c>
      <c r="J6" s="121">
        <f t="shared" si="1"/>
        <v>-15.021459227467815</v>
      </c>
      <c r="K6" s="199">
        <f>SUM(K7:K16)</f>
        <v>23.113943</v>
      </c>
      <c r="L6" s="123">
        <f>SUM(L7:L16)</f>
        <v>23.251893</v>
      </c>
      <c r="M6" s="122">
        <f aca="true" t="shared" si="2" ref="M6:M19">(L6-K6)/K6*100</f>
        <v>0.596825907202419</v>
      </c>
      <c r="V6" s="173"/>
      <c r="W6" s="173"/>
      <c r="X6" s="173"/>
      <c r="Y6" s="173"/>
      <c r="Z6" s="173"/>
    </row>
    <row r="7" spans="1:21" ht="12.75">
      <c r="A7" s="160" t="s">
        <v>255</v>
      </c>
      <c r="B7" s="200"/>
      <c r="C7" s="61"/>
      <c r="D7" s="55"/>
      <c r="E7" s="216"/>
      <c r="F7" s="164"/>
      <c r="G7" s="120"/>
      <c r="H7" s="212"/>
      <c r="I7" s="61"/>
      <c r="J7" s="167"/>
      <c r="K7" s="208">
        <v>0.002641</v>
      </c>
      <c r="L7" s="265">
        <v>0.000535</v>
      </c>
      <c r="M7" s="124">
        <f t="shared" si="2"/>
        <v>-79.74252177205604</v>
      </c>
      <c r="O7" s="83"/>
      <c r="P7" s="83"/>
      <c r="Q7" s="83"/>
      <c r="R7" s="83"/>
      <c r="S7" s="83"/>
      <c r="T7" s="83"/>
      <c r="U7" s="83"/>
    </row>
    <row r="8" spans="1:21" ht="12.75">
      <c r="A8" s="160" t="s">
        <v>256</v>
      </c>
      <c r="B8" s="201">
        <v>0.000134</v>
      </c>
      <c r="C8" s="358">
        <v>0.000136</v>
      </c>
      <c r="D8" s="58">
        <f aca="true" t="shared" si="3" ref="D8">(C8-B8)/B8*100</f>
        <v>1.4925373134328317</v>
      </c>
      <c r="E8" s="216"/>
      <c r="F8" s="164"/>
      <c r="G8" s="120"/>
      <c r="H8" s="261">
        <f>B8+E8</f>
        <v>0.000134</v>
      </c>
      <c r="I8" s="263">
        <f>C8+F8</f>
        <v>0.000136</v>
      </c>
      <c r="J8" s="126">
        <f aca="true" t="shared" si="4" ref="J8">(I8-H8)/H8*100</f>
        <v>1.4925373134328317</v>
      </c>
      <c r="K8" s="208">
        <v>0.019638</v>
      </c>
      <c r="L8" s="265">
        <v>0.005198</v>
      </c>
      <c r="M8" s="124">
        <f t="shared" si="2"/>
        <v>-73.5309094612486</v>
      </c>
      <c r="O8" s="83"/>
      <c r="P8" s="83"/>
      <c r="Q8" s="83"/>
      <c r="R8" s="83"/>
      <c r="S8" s="83"/>
      <c r="T8" s="83"/>
      <c r="U8" s="83"/>
    </row>
    <row r="9" spans="1:21" ht="12.75">
      <c r="A9" s="160" t="s">
        <v>257</v>
      </c>
      <c r="B9" s="202"/>
      <c r="C9" s="168"/>
      <c r="D9" s="58"/>
      <c r="E9" s="216"/>
      <c r="F9" s="164"/>
      <c r="G9" s="120"/>
      <c r="H9" s="262"/>
      <c r="I9" s="260"/>
      <c r="J9" s="126"/>
      <c r="K9" s="209">
        <v>0.0003</v>
      </c>
      <c r="L9" s="266">
        <v>0.0003</v>
      </c>
      <c r="M9" s="124">
        <f t="shared" si="2"/>
        <v>0</v>
      </c>
      <c r="O9" s="83"/>
      <c r="P9" s="83"/>
      <c r="Q9" s="83"/>
      <c r="R9" s="83"/>
      <c r="S9" s="83"/>
      <c r="T9" s="83"/>
      <c r="U9" s="83"/>
    </row>
    <row r="10" spans="1:19" ht="12.75">
      <c r="A10" s="160" t="s">
        <v>225</v>
      </c>
      <c r="B10" s="203">
        <v>9.9E-05</v>
      </c>
      <c r="C10" s="358">
        <v>6.2E-05</v>
      </c>
      <c r="D10" s="58">
        <f aca="true" t="shared" si="5" ref="D10">(C10-B10)/B10*100</f>
        <v>-37.37373737373736</v>
      </c>
      <c r="E10" s="216"/>
      <c r="F10" s="164"/>
      <c r="G10" s="120"/>
      <c r="H10" s="261">
        <f>B10+E10</f>
        <v>9.9E-05</v>
      </c>
      <c r="I10" s="264">
        <f>C10+F10</f>
        <v>6.2E-05</v>
      </c>
      <c r="J10" s="126">
        <f aca="true" t="shared" si="6" ref="J10">(I10-H10)/H10*100</f>
        <v>-37.37373737373736</v>
      </c>
      <c r="K10" s="210">
        <v>0.001364</v>
      </c>
      <c r="L10" s="267">
        <v>0.00086</v>
      </c>
      <c r="M10" s="125">
        <f t="shared" si="2"/>
        <v>-36.950146627565985</v>
      </c>
      <c r="P10" s="83"/>
      <c r="S10" s="83"/>
    </row>
    <row r="11" spans="1:13" ht="12.75">
      <c r="A11" s="160" t="s">
        <v>197</v>
      </c>
      <c r="B11" s="200"/>
      <c r="C11" s="61"/>
      <c r="D11" s="204"/>
      <c r="E11" s="216"/>
      <c r="F11" s="164"/>
      <c r="G11" s="127"/>
      <c r="H11" s="212"/>
      <c r="I11" s="61"/>
      <c r="J11" s="166"/>
      <c r="K11" s="211">
        <v>2.84</v>
      </c>
      <c r="L11" s="129">
        <v>3.11</v>
      </c>
      <c r="M11" s="125">
        <f t="shared" si="2"/>
        <v>9.507042253521128</v>
      </c>
    </row>
    <row r="12" spans="1:13" ht="12.75">
      <c r="A12" s="160" t="s">
        <v>258</v>
      </c>
      <c r="B12" s="200"/>
      <c r="C12" s="61"/>
      <c r="D12" s="204"/>
      <c r="E12" s="216"/>
      <c r="F12" s="164"/>
      <c r="G12" s="127"/>
      <c r="H12" s="212"/>
      <c r="I12" s="61"/>
      <c r="J12" s="166"/>
      <c r="K12" s="211">
        <v>0.33</v>
      </c>
      <c r="L12" s="129">
        <v>0.31</v>
      </c>
      <c r="M12" s="175">
        <f t="shared" si="2"/>
        <v>-6.060606060606066</v>
      </c>
    </row>
    <row r="13" spans="1:13" ht="12.75">
      <c r="A13" s="160" t="s">
        <v>164</v>
      </c>
      <c r="B13" s="200"/>
      <c r="C13" s="61"/>
      <c r="D13" s="204"/>
      <c r="E13" s="216"/>
      <c r="F13" s="163"/>
      <c r="G13" s="127"/>
      <c r="H13" s="214"/>
      <c r="I13" s="57"/>
      <c r="J13" s="178"/>
      <c r="K13" s="211">
        <v>5.56</v>
      </c>
      <c r="L13" s="129">
        <v>5.51</v>
      </c>
      <c r="M13" s="175">
        <f t="shared" si="2"/>
        <v>-0.8992805755395652</v>
      </c>
    </row>
    <row r="14" spans="1:14" ht="12.75">
      <c r="A14" s="160" t="s">
        <v>259</v>
      </c>
      <c r="B14" s="200"/>
      <c r="C14" s="61"/>
      <c r="D14" s="204"/>
      <c r="E14" s="216"/>
      <c r="F14" s="163"/>
      <c r="G14" s="127"/>
      <c r="H14" s="212"/>
      <c r="I14" s="61"/>
      <c r="J14" s="207"/>
      <c r="K14" s="212">
        <v>1.13</v>
      </c>
      <c r="L14" s="133">
        <v>1.118</v>
      </c>
      <c r="M14" s="175">
        <f t="shared" si="2"/>
        <v>-1.0619469026548487</v>
      </c>
      <c r="N14" s="87"/>
    </row>
    <row r="15" spans="1:13" ht="12.75">
      <c r="A15" s="160" t="s">
        <v>260</v>
      </c>
      <c r="B15" s="200"/>
      <c r="C15" s="61"/>
      <c r="D15" s="204"/>
      <c r="E15" s="216"/>
      <c r="F15" s="163"/>
      <c r="G15" s="127"/>
      <c r="H15" s="214"/>
      <c r="I15" s="57"/>
      <c r="J15" s="179"/>
      <c r="K15" s="211">
        <v>7.575</v>
      </c>
      <c r="L15" s="129">
        <v>7.575</v>
      </c>
      <c r="M15" s="175">
        <f t="shared" si="2"/>
        <v>0</v>
      </c>
    </row>
    <row r="16" spans="1:13" ht="12.75">
      <c r="A16" s="161" t="s">
        <v>261</v>
      </c>
      <c r="B16" s="200"/>
      <c r="C16" s="61"/>
      <c r="D16" s="204"/>
      <c r="E16" s="216"/>
      <c r="F16" s="163"/>
      <c r="G16" s="127"/>
      <c r="H16" s="214"/>
      <c r="I16" s="57"/>
      <c r="J16" s="166"/>
      <c r="K16" s="213">
        <v>5.655</v>
      </c>
      <c r="L16" s="129">
        <v>5.622</v>
      </c>
      <c r="M16" s="176">
        <f t="shared" si="2"/>
        <v>-0.5835543766578313</v>
      </c>
    </row>
    <row r="17" spans="1:13" ht="12.75">
      <c r="A17" s="158" t="s">
        <v>200</v>
      </c>
      <c r="B17" s="205">
        <f>B18</f>
        <v>0</v>
      </c>
      <c r="C17" s="128">
        <f>C18</f>
        <v>0</v>
      </c>
      <c r="D17" s="204"/>
      <c r="E17" s="205">
        <f>E18</f>
        <v>0</v>
      </c>
      <c r="F17" s="128">
        <f>F18</f>
        <v>0</v>
      </c>
      <c r="G17" s="127"/>
      <c r="H17" s="215">
        <f>SUM(B17,E17)</f>
        <v>0</v>
      </c>
      <c r="I17" s="222">
        <f>SUM(C17,F17)</f>
        <v>0</v>
      </c>
      <c r="J17" s="166"/>
      <c r="K17" s="219">
        <f>K18</f>
        <v>0.0331</v>
      </c>
      <c r="L17" s="289">
        <f>L18</f>
        <v>0.03208</v>
      </c>
      <c r="M17" s="220">
        <f t="shared" si="2"/>
        <v>-3.0815709969788525</v>
      </c>
    </row>
    <row r="18" spans="1:26" s="170" customFormat="1" ht="12.75">
      <c r="A18" s="162" t="s">
        <v>161</v>
      </c>
      <c r="B18" s="205">
        <f>B19</f>
        <v>0</v>
      </c>
      <c r="C18" s="130">
        <f>C19</f>
        <v>0</v>
      </c>
      <c r="D18" s="204"/>
      <c r="E18" s="205">
        <f>E19</f>
        <v>0</v>
      </c>
      <c r="F18" s="130">
        <f>F19</f>
        <v>0</v>
      </c>
      <c r="G18" s="127"/>
      <c r="H18" s="215">
        <f>SUM(B18,E18)</f>
        <v>0</v>
      </c>
      <c r="I18" s="223">
        <f>SUM(C18,F18)</f>
        <v>0</v>
      </c>
      <c r="J18" s="166"/>
      <c r="K18" s="221">
        <f>SUM(K19)</f>
        <v>0.0331</v>
      </c>
      <c r="L18" s="243">
        <f>SUM(L19)</f>
        <v>0.03208</v>
      </c>
      <c r="M18" s="55">
        <f t="shared" si="2"/>
        <v>-3.0815709969788525</v>
      </c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0" customFormat="1" ht="16.5" thickBot="1">
      <c r="A19" s="359" t="s">
        <v>262</v>
      </c>
      <c r="B19" s="206"/>
      <c r="C19" s="69"/>
      <c r="D19" s="360"/>
      <c r="E19" s="217"/>
      <c r="F19" s="165"/>
      <c r="G19" s="131"/>
      <c r="H19" s="217"/>
      <c r="I19" s="361"/>
      <c r="J19" s="132"/>
      <c r="K19" s="362">
        <v>0.0331</v>
      </c>
      <c r="L19" s="363">
        <v>0.03208</v>
      </c>
      <c r="M19" s="68">
        <f t="shared" si="2"/>
        <v>-3.0815709969788525</v>
      </c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83" customFormat="1" ht="12.75">
      <c r="A20" s="435"/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V20" s="173"/>
      <c r="W20" s="173"/>
      <c r="X20" s="173"/>
      <c r="Y20" s="173"/>
      <c r="Z20" s="173"/>
    </row>
    <row r="21" spans="1:26" s="83" customFormat="1" ht="15" customHeight="1">
      <c r="A21" s="435"/>
      <c r="B21" s="383"/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V21" s="173"/>
      <c r="W21" s="173"/>
      <c r="X21" s="173"/>
      <c r="Y21" s="173"/>
      <c r="Z21" s="173"/>
    </row>
    <row r="22" spans="1:26" s="83" customFormat="1" ht="15" customHeight="1">
      <c r="A22" s="435"/>
      <c r="B22" s="383"/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V22" s="173"/>
      <c r="W22" s="173"/>
      <c r="X22" s="173"/>
      <c r="Y22" s="173"/>
      <c r="Z22" s="173"/>
    </row>
    <row r="23" spans="22:26" s="83" customFormat="1" ht="15" customHeight="1">
      <c r="V23" s="173"/>
      <c r="W23" s="173"/>
      <c r="X23" s="173"/>
      <c r="Y23" s="173"/>
      <c r="Z23" s="173"/>
    </row>
    <row r="24" spans="22:26" s="83" customFormat="1" ht="15" customHeight="1">
      <c r="V24" s="173"/>
      <c r="W24" s="173"/>
      <c r="X24" s="173"/>
      <c r="Y24" s="173"/>
      <c r="Z24" s="173"/>
    </row>
    <row r="25" spans="22:26" s="83" customFormat="1" ht="15" customHeight="1">
      <c r="V25" s="173"/>
      <c r="W25" s="173"/>
      <c r="X25" s="173"/>
      <c r="Y25" s="173"/>
      <c r="Z25" s="173"/>
    </row>
    <row r="26" spans="22:26" s="83" customFormat="1" ht="15" customHeight="1">
      <c r="V26" s="173"/>
      <c r="W26" s="173"/>
      <c r="X26" s="173"/>
      <c r="Y26" s="173"/>
      <c r="Z26" s="173"/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</sheetData>
  <mergeCells count="11">
    <mergeCell ref="A22:M22"/>
    <mergeCell ref="A1:M1"/>
    <mergeCell ref="A2:A4"/>
    <mergeCell ref="B3:D3"/>
    <mergeCell ref="E3:G3"/>
    <mergeCell ref="H3:J3"/>
    <mergeCell ref="B2:J2"/>
    <mergeCell ref="K3:M3"/>
    <mergeCell ref="K2:M2"/>
    <mergeCell ref="A20:M20"/>
    <mergeCell ref="A21:M21"/>
  </mergeCells>
  <printOptions horizontalCentered="1"/>
  <pageMargins left="0.3937007874015748" right="0.3937007874015748" top="2.047244094488189" bottom="0.07874015748031496" header="1.8503937007874016" footer="0.11811023622047245"/>
  <pageSetup firstPageNumber="8" useFirstPageNumber="1" fitToHeight="0" fitToWidth="1" horizontalDpi="600" verticalDpi="600" orientation="landscape" paperSize="9" r:id="rId1"/>
  <headerFooter scaleWithDoc="0" alignWithMargins="0">
    <oddHeader>&amp;C&amp;"Times New Roman,полужирный"&amp;12АЗОВО-ЧЕРНОМОРСКИЙ И ВОЛЖСКО-КАСПИЙСКИЙ РЫБОХОЗЯЙСТВЕННЫЕ БАССЕЙНЫ&amp;R&amp;"Times New Roman,полужирный"&amp;12Таблица 4</oddHeader>
    <oddFooter>&amp;R&amp;"Times New Roman,обычный"&amp;P</oddFooter>
  </headerFooter>
  <colBreaks count="1" manualBreakCount="1">
    <brk id="13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18"/>
  <sheetViews>
    <sheetView zoomScaleSheetLayoutView="80" workbookViewId="0" topLeftCell="A1">
      <selection activeCell="A1" sqref="A1:XFD1048576"/>
    </sheetView>
  </sheetViews>
  <sheetFormatPr defaultColWidth="8.875" defaultRowHeight="12.75"/>
  <cols>
    <col min="1" max="1" width="16.00390625" style="72" bestFit="1" customWidth="1"/>
    <col min="2" max="3" width="8.25390625" style="72" bestFit="1" customWidth="1"/>
    <col min="4" max="4" width="5.00390625" style="72" bestFit="1" customWidth="1"/>
    <col min="5" max="6" width="8.25390625" style="72" bestFit="1" customWidth="1"/>
    <col min="7" max="7" width="5.00390625" style="72" bestFit="1" customWidth="1"/>
    <col min="8" max="9" width="8.25390625" style="72" bestFit="1" customWidth="1"/>
    <col min="10" max="10" width="5.00390625" style="72" bestFit="1" customWidth="1"/>
    <col min="11" max="12" width="8.25390625" style="72" bestFit="1" customWidth="1"/>
    <col min="13" max="13" width="5.00390625" style="72" bestFit="1" customWidth="1"/>
    <col min="14" max="15" width="8.25390625" style="72" bestFit="1" customWidth="1"/>
    <col min="16" max="16" width="5.00390625" style="72" bestFit="1" customWidth="1"/>
    <col min="17" max="18" width="8.25390625" style="72" bestFit="1" customWidth="1"/>
    <col min="19" max="19" width="5.00390625" style="72" bestFit="1" customWidth="1"/>
    <col min="20" max="21" width="8.25390625" style="72" bestFit="1" customWidth="1"/>
    <col min="22" max="22" width="5.00390625" style="72" bestFit="1" customWidth="1"/>
    <col min="23" max="24" width="8.25390625" style="72" bestFit="1" customWidth="1"/>
    <col min="25" max="25" width="5.00390625" style="72" bestFit="1" customWidth="1"/>
    <col min="26" max="27" width="8.25390625" style="72" bestFit="1" customWidth="1"/>
    <col min="28" max="28" width="5.00390625" style="72" bestFit="1" customWidth="1"/>
    <col min="29" max="30" width="8.25390625" style="72" bestFit="1" customWidth="1"/>
    <col min="31" max="31" width="5.00390625" style="72" bestFit="1" customWidth="1"/>
    <col min="32" max="33" width="8.25390625" style="72" bestFit="1" customWidth="1"/>
    <col min="34" max="34" width="5.00390625" style="72" bestFit="1" customWidth="1"/>
    <col min="35" max="36" width="9.25390625" style="72" bestFit="1" customWidth="1"/>
    <col min="37" max="37" width="5.00390625" style="72" bestFit="1" customWidth="1"/>
    <col min="38" max="16384" width="8.875" style="72" customWidth="1"/>
  </cols>
  <sheetData>
    <row r="1" spans="2:37" ht="25.15" customHeight="1" thickBot="1">
      <c r="B1" s="454" t="s">
        <v>205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6"/>
      <c r="R1" s="456"/>
      <c r="S1" s="456"/>
      <c r="T1" s="457" t="s">
        <v>205</v>
      </c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</row>
    <row r="2" spans="1:37" s="170" customFormat="1" ht="32.45" customHeight="1" thickBot="1">
      <c r="A2" s="450" t="s">
        <v>136</v>
      </c>
      <c r="B2" s="367" t="s">
        <v>228</v>
      </c>
      <c r="C2" s="388"/>
      <c r="D2" s="389"/>
      <c r="E2" s="451" t="s">
        <v>227</v>
      </c>
      <c r="F2" s="452"/>
      <c r="G2" s="452"/>
      <c r="H2" s="452"/>
      <c r="I2" s="452"/>
      <c r="J2" s="453"/>
      <c r="K2" s="367" t="s">
        <v>213</v>
      </c>
      <c r="L2" s="388"/>
      <c r="M2" s="389"/>
      <c r="N2" s="367" t="s">
        <v>214</v>
      </c>
      <c r="O2" s="388"/>
      <c r="P2" s="389"/>
      <c r="Q2" s="373" t="s">
        <v>243</v>
      </c>
      <c r="R2" s="459"/>
      <c r="S2" s="420"/>
      <c r="T2" s="374" t="s">
        <v>243</v>
      </c>
      <c r="U2" s="459"/>
      <c r="V2" s="459"/>
      <c r="W2" s="459"/>
      <c r="X2" s="459"/>
      <c r="Y2" s="459"/>
      <c r="Z2" s="459"/>
      <c r="AA2" s="459"/>
      <c r="AB2" s="420"/>
      <c r="AC2" s="367" t="s">
        <v>242</v>
      </c>
      <c r="AD2" s="388"/>
      <c r="AE2" s="388"/>
      <c r="AF2" s="388"/>
      <c r="AG2" s="388"/>
      <c r="AH2" s="389"/>
      <c r="AI2" s="384" t="s">
        <v>0</v>
      </c>
      <c r="AJ2" s="368"/>
      <c r="AK2" s="369"/>
    </row>
    <row r="3" spans="1:37" s="170" customFormat="1" ht="46.9" customHeight="1">
      <c r="A3" s="439"/>
      <c r="B3" s="370"/>
      <c r="C3" s="371"/>
      <c r="D3" s="372"/>
      <c r="E3" s="379" t="s">
        <v>211</v>
      </c>
      <c r="F3" s="380"/>
      <c r="G3" s="381"/>
      <c r="H3" s="379" t="s">
        <v>212</v>
      </c>
      <c r="I3" s="380"/>
      <c r="J3" s="381"/>
      <c r="K3" s="370"/>
      <c r="L3" s="371"/>
      <c r="M3" s="372"/>
      <c r="N3" s="370"/>
      <c r="O3" s="371"/>
      <c r="P3" s="372"/>
      <c r="Q3" s="379" t="s">
        <v>215</v>
      </c>
      <c r="R3" s="380"/>
      <c r="S3" s="381"/>
      <c r="T3" s="380" t="s">
        <v>216</v>
      </c>
      <c r="U3" s="380"/>
      <c r="V3" s="381"/>
      <c r="W3" s="379" t="s">
        <v>217</v>
      </c>
      <c r="X3" s="380"/>
      <c r="Y3" s="381"/>
      <c r="Z3" s="379" t="s">
        <v>218</v>
      </c>
      <c r="AA3" s="380"/>
      <c r="AB3" s="381"/>
      <c r="AC3" s="379" t="s">
        <v>226</v>
      </c>
      <c r="AD3" s="380"/>
      <c r="AE3" s="381"/>
      <c r="AF3" s="379" t="s">
        <v>220</v>
      </c>
      <c r="AG3" s="380"/>
      <c r="AH3" s="381"/>
      <c r="AI3" s="370"/>
      <c r="AJ3" s="371"/>
      <c r="AK3" s="372"/>
    </row>
    <row r="4" spans="1:37" s="170" customFormat="1" ht="15" customHeight="1">
      <c r="A4" s="439"/>
      <c r="B4" s="52">
        <v>2021</v>
      </c>
      <c r="C4" s="53">
        <v>2022</v>
      </c>
      <c r="D4" s="172" t="s">
        <v>129</v>
      </c>
      <c r="E4" s="52">
        <v>2021</v>
      </c>
      <c r="F4" s="53">
        <v>2022</v>
      </c>
      <c r="G4" s="172" t="s">
        <v>129</v>
      </c>
      <c r="H4" s="52">
        <v>2021</v>
      </c>
      <c r="I4" s="53">
        <v>2022</v>
      </c>
      <c r="J4" s="172" t="s">
        <v>129</v>
      </c>
      <c r="K4" s="52">
        <v>2021</v>
      </c>
      <c r="L4" s="53">
        <v>2022</v>
      </c>
      <c r="M4" s="172" t="s">
        <v>129</v>
      </c>
      <c r="N4" s="52">
        <v>2021</v>
      </c>
      <c r="O4" s="53">
        <v>2022</v>
      </c>
      <c r="P4" s="172" t="s">
        <v>129</v>
      </c>
      <c r="Q4" s="52">
        <v>2021</v>
      </c>
      <c r="R4" s="53">
        <v>2022</v>
      </c>
      <c r="S4" s="172" t="s">
        <v>129</v>
      </c>
      <c r="T4" s="52">
        <v>2021</v>
      </c>
      <c r="U4" s="53">
        <v>2022</v>
      </c>
      <c r="V4" s="172" t="s">
        <v>129</v>
      </c>
      <c r="W4" s="52">
        <v>2021</v>
      </c>
      <c r="X4" s="53">
        <v>2022</v>
      </c>
      <c r="Y4" s="172" t="s">
        <v>129</v>
      </c>
      <c r="Z4" s="52">
        <v>2021</v>
      </c>
      <c r="AA4" s="53">
        <v>2022</v>
      </c>
      <c r="AB4" s="172" t="s">
        <v>129</v>
      </c>
      <c r="AC4" s="52">
        <v>2021</v>
      </c>
      <c r="AD4" s="53">
        <v>2022</v>
      </c>
      <c r="AE4" s="172" t="s">
        <v>129</v>
      </c>
      <c r="AF4" s="52">
        <v>2021</v>
      </c>
      <c r="AG4" s="53">
        <v>2022</v>
      </c>
      <c r="AH4" s="172" t="s">
        <v>129</v>
      </c>
      <c r="AI4" s="52">
        <v>2021</v>
      </c>
      <c r="AJ4" s="53">
        <v>2022</v>
      </c>
      <c r="AK4" s="172" t="s">
        <v>129</v>
      </c>
    </row>
    <row r="5" spans="1:37" s="170" customFormat="1" ht="12.75">
      <c r="A5" s="171" t="s">
        <v>192</v>
      </c>
      <c r="B5" s="183">
        <f>SUM(B6:B17)</f>
        <v>0.0084</v>
      </c>
      <c r="C5" s="181">
        <f>SUM(C6:C17)</f>
        <v>0.0056</v>
      </c>
      <c r="D5" s="55">
        <f aca="true" t="shared" si="0" ref="D5:D10">(C5-B5)/B5*100</f>
        <v>-33.33333333333333</v>
      </c>
      <c r="E5" s="180">
        <f>SUM(E6:E17)</f>
        <v>3.05193</v>
      </c>
      <c r="F5" s="182">
        <f>SUM(F6:F17)</f>
        <v>2.0346200000000003</v>
      </c>
      <c r="G5" s="55">
        <f aca="true" t="shared" si="1" ref="G5:G10">(F5-E5)/E5*100</f>
        <v>-33.33333333333333</v>
      </c>
      <c r="H5" s="180">
        <f>SUM(H6:H17)</f>
        <v>4.14897</v>
      </c>
      <c r="I5" s="182">
        <f>SUM(I6:I17)</f>
        <v>2.7659800000000003</v>
      </c>
      <c r="J5" s="55">
        <f aca="true" t="shared" si="2" ref="J5:J10">(I5-H5)/H5*100</f>
        <v>-33.33333333333333</v>
      </c>
      <c r="K5" s="180">
        <f>SUM(K6:K17)</f>
        <v>9.752820000000002</v>
      </c>
      <c r="L5" s="182">
        <f>SUM(L6:L17)</f>
        <v>6.50188</v>
      </c>
      <c r="M5" s="55">
        <f aca="true" t="shared" si="3" ref="M5:M10">(L5-K5)/K5*100</f>
        <v>-33.33333333333335</v>
      </c>
      <c r="N5" s="180">
        <f>SUM(N6:N17)</f>
        <v>2.2986600000000004</v>
      </c>
      <c r="O5" s="182">
        <f>SUM(O6:O17)</f>
        <v>1.5324399999999998</v>
      </c>
      <c r="P5" s="55">
        <f aca="true" t="shared" si="4" ref="P5:P10">(O5-N5)/N5*100</f>
        <v>-33.33333333333336</v>
      </c>
      <c r="Q5" s="180">
        <f>SUM(Q6:Q17)</f>
        <v>0.19551000000000002</v>
      </c>
      <c r="R5" s="182">
        <f>SUM(R6:R17)</f>
        <v>0.13034</v>
      </c>
      <c r="S5" s="55">
        <f aca="true" t="shared" si="5" ref="S5:S10">(R5-Q5)/Q5*100</f>
        <v>-33.33333333333333</v>
      </c>
      <c r="T5" s="182">
        <f>SUM(T6:T17)</f>
        <v>0.01029</v>
      </c>
      <c r="U5" s="182">
        <f>SUM(U6:U17)</f>
        <v>0.00686</v>
      </c>
      <c r="V5" s="55">
        <f aca="true" t="shared" si="6" ref="V5:V10">(U5-T5)/T5*100</f>
        <v>-33.333333333333336</v>
      </c>
      <c r="W5" s="180">
        <f>SUM(W6:W17)</f>
        <v>0.89796</v>
      </c>
      <c r="X5" s="182">
        <f>SUM(X6:X17)</f>
        <v>0.5986400000000001</v>
      </c>
      <c r="Y5" s="55">
        <f aca="true" t="shared" si="7" ref="Y5:Y10">(X5-W5)/W5*100</f>
        <v>-33.33333333333333</v>
      </c>
      <c r="Z5" s="180">
        <f>SUM(Z6:Z17)</f>
        <v>0.6320999999999999</v>
      </c>
      <c r="AA5" s="182">
        <f>SUM(AA6:AA17)</f>
        <v>0.4214</v>
      </c>
      <c r="AB5" s="55">
        <f aca="true" t="shared" si="8" ref="AB5:AB10">(AA5-Z5)/Z5*100</f>
        <v>-33.33333333333332</v>
      </c>
      <c r="AC5" s="180">
        <f>SUM(AC6:AC17)</f>
        <v>0.00168</v>
      </c>
      <c r="AD5" s="181">
        <f>SUM(AD6:AD17)</f>
        <v>0.0011200000000000001</v>
      </c>
      <c r="AE5" s="55">
        <f>(AD5-AC5)/AC5*100</f>
        <v>-33.33333333333333</v>
      </c>
      <c r="AF5" s="180">
        <f>SUM(AF6:AF17)</f>
        <v>0.00168</v>
      </c>
      <c r="AG5" s="181">
        <f>SUM(AG6:AG17)</f>
        <v>0.0011200000000000001</v>
      </c>
      <c r="AH5" s="55">
        <f>(AG5-AF5)/AF5*100</f>
        <v>-33.33333333333333</v>
      </c>
      <c r="AI5" s="180">
        <f aca="true" t="shared" si="9" ref="AI5:AJ10">B5+E5+H5+K5+N5+Q5+T5+W5+Z5+AC5+AF5</f>
        <v>21.000000000000007</v>
      </c>
      <c r="AJ5" s="181">
        <f>C5+F5+I5+L5+O5+R5+U5+X5+AA5+AD5+AG5</f>
        <v>14</v>
      </c>
      <c r="AK5" s="55">
        <f aca="true" t="shared" si="10" ref="AK5:AK10">(AJ5-AI5)/AI5*100</f>
        <v>-33.33333333333336</v>
      </c>
    </row>
    <row r="6" spans="1:37" s="173" customFormat="1" ht="12.75">
      <c r="A6" s="169" t="s">
        <v>147</v>
      </c>
      <c r="B6" s="186">
        <v>0.00231</v>
      </c>
      <c r="C6" s="181">
        <v>0.0015400000000000001</v>
      </c>
      <c r="D6" s="58">
        <f t="shared" si="0"/>
        <v>-33.33333333333333</v>
      </c>
      <c r="E6" s="183">
        <v>0.14553</v>
      </c>
      <c r="F6" s="181">
        <v>0.09702</v>
      </c>
      <c r="G6" s="58">
        <f t="shared" si="1"/>
        <v>-33.33333333333333</v>
      </c>
      <c r="H6" s="183">
        <v>0.06279</v>
      </c>
      <c r="I6" s="181">
        <v>0.04186</v>
      </c>
      <c r="J6" s="58">
        <f t="shared" si="2"/>
        <v>-33.33333333333333</v>
      </c>
      <c r="K6" s="183">
        <v>0.57204</v>
      </c>
      <c r="L6" s="181">
        <v>0.38136000000000003</v>
      </c>
      <c r="M6" s="58">
        <f t="shared" si="3"/>
        <v>-33.33333333333333</v>
      </c>
      <c r="N6" s="183">
        <v>0.29127</v>
      </c>
      <c r="O6" s="181">
        <v>0.19418000000000002</v>
      </c>
      <c r="P6" s="58">
        <f t="shared" si="4"/>
        <v>-33.33333333333332</v>
      </c>
      <c r="Q6" s="183">
        <v>0.04662</v>
      </c>
      <c r="R6" s="181">
        <v>0.03108</v>
      </c>
      <c r="S6" s="58">
        <f t="shared" si="5"/>
        <v>-33.333333333333336</v>
      </c>
      <c r="T6" s="184">
        <v>0.00294</v>
      </c>
      <c r="U6" s="181">
        <v>0.00196</v>
      </c>
      <c r="V6" s="58">
        <f t="shared" si="6"/>
        <v>-33.33333333333333</v>
      </c>
      <c r="W6" s="183">
        <v>0.0525</v>
      </c>
      <c r="X6" s="181">
        <v>0.035</v>
      </c>
      <c r="Y6" s="58">
        <f t="shared" si="7"/>
        <v>-33.33333333333333</v>
      </c>
      <c r="Z6" s="183">
        <v>0.58044</v>
      </c>
      <c r="AA6" s="181">
        <v>0.38695999999999997</v>
      </c>
      <c r="AB6" s="58">
        <f t="shared" si="8"/>
        <v>-33.33333333333333</v>
      </c>
      <c r="AC6" s="183">
        <v>0.00084</v>
      </c>
      <c r="AD6" s="181">
        <v>0.0005600000000000001</v>
      </c>
      <c r="AE6" s="58">
        <f>(AD6-AC6)/AC6*100</f>
        <v>-33.33333333333333</v>
      </c>
      <c r="AF6" s="183">
        <v>0.00084</v>
      </c>
      <c r="AG6" s="181">
        <v>0.0005600000000000001</v>
      </c>
      <c r="AH6" s="55">
        <f>(AG6-AF6)/AF6*100</f>
        <v>-33.33333333333333</v>
      </c>
      <c r="AI6" s="242">
        <f t="shared" si="9"/>
        <v>1.75812</v>
      </c>
      <c r="AJ6" s="243">
        <f t="shared" si="9"/>
        <v>1.1720799999999998</v>
      </c>
      <c r="AK6" s="55">
        <f t="shared" si="10"/>
        <v>-33.33333333333334</v>
      </c>
    </row>
    <row r="7" spans="1:37" s="173" customFormat="1" ht="12.75">
      <c r="A7" s="169" t="s">
        <v>148</v>
      </c>
      <c r="B7" s="186">
        <v>0.0021</v>
      </c>
      <c r="C7" s="181">
        <v>0.0014</v>
      </c>
      <c r="D7" s="58">
        <f t="shared" si="0"/>
        <v>-33.33333333333333</v>
      </c>
      <c r="E7" s="183">
        <v>1.77681</v>
      </c>
      <c r="F7" s="181">
        <v>1.18454</v>
      </c>
      <c r="G7" s="58">
        <f t="shared" si="1"/>
        <v>-33.333333333333336</v>
      </c>
      <c r="H7" s="183">
        <v>1.07268</v>
      </c>
      <c r="I7" s="181">
        <v>0.71512</v>
      </c>
      <c r="J7" s="58">
        <f t="shared" si="2"/>
        <v>-33.33333333333334</v>
      </c>
      <c r="K7" s="183">
        <v>4.24956</v>
      </c>
      <c r="L7" s="181">
        <v>2.83304</v>
      </c>
      <c r="M7" s="58">
        <f t="shared" si="3"/>
        <v>-33.33333333333333</v>
      </c>
      <c r="N7" s="183">
        <v>1.89084</v>
      </c>
      <c r="O7" s="181">
        <v>1.26056</v>
      </c>
      <c r="P7" s="58">
        <f t="shared" si="4"/>
        <v>-33.33333333333334</v>
      </c>
      <c r="Q7" s="183">
        <v>0.10899</v>
      </c>
      <c r="R7" s="181">
        <v>0.07266</v>
      </c>
      <c r="S7" s="58">
        <f t="shared" si="5"/>
        <v>-33.33333333333333</v>
      </c>
      <c r="T7" s="184">
        <v>0.00273</v>
      </c>
      <c r="U7" s="181">
        <v>0.00182</v>
      </c>
      <c r="V7" s="58">
        <f t="shared" si="6"/>
        <v>-33.33333333333333</v>
      </c>
      <c r="W7" s="183">
        <v>0.252</v>
      </c>
      <c r="X7" s="181">
        <v>0.168</v>
      </c>
      <c r="Y7" s="58">
        <f t="shared" si="7"/>
        <v>-33.33333333333333</v>
      </c>
      <c r="Z7" s="183">
        <v>0.04095</v>
      </c>
      <c r="AA7" s="181">
        <v>0.0273</v>
      </c>
      <c r="AB7" s="58">
        <f t="shared" si="8"/>
        <v>-33.33333333333333</v>
      </c>
      <c r="AC7" s="183">
        <v>0.00084</v>
      </c>
      <c r="AD7" s="181">
        <v>0.0005600000000000001</v>
      </c>
      <c r="AE7" s="58">
        <f>(AD7-AC7)/AC7*100</f>
        <v>-33.33333333333333</v>
      </c>
      <c r="AF7" s="183">
        <v>0.00084</v>
      </c>
      <c r="AG7" s="181">
        <v>0.0005600000000000001</v>
      </c>
      <c r="AH7" s="55">
        <f>(AG7-AF7)/AF7*100</f>
        <v>-33.33333333333333</v>
      </c>
      <c r="AI7" s="242">
        <f t="shared" si="9"/>
        <v>9.398340000000001</v>
      </c>
      <c r="AJ7" s="243">
        <f t="shared" si="9"/>
        <v>6.265560000000001</v>
      </c>
      <c r="AK7" s="55">
        <f t="shared" si="10"/>
        <v>-33.33333333333333</v>
      </c>
    </row>
    <row r="8" spans="1:37" s="173" customFormat="1" ht="12.75">
      <c r="A8" s="169" t="s">
        <v>149</v>
      </c>
      <c r="B8" s="186">
        <v>0.00189</v>
      </c>
      <c r="C8" s="181">
        <v>0.00126</v>
      </c>
      <c r="D8" s="58">
        <f t="shared" si="0"/>
        <v>-33.33333333333333</v>
      </c>
      <c r="E8" s="183">
        <v>1.1088</v>
      </c>
      <c r="F8" s="181">
        <v>0.7392000000000001</v>
      </c>
      <c r="G8" s="58">
        <f t="shared" si="1"/>
        <v>-33.33333333333333</v>
      </c>
      <c r="H8" s="183">
        <v>2.90577</v>
      </c>
      <c r="I8" s="181">
        <v>1.9371800000000001</v>
      </c>
      <c r="J8" s="58">
        <f t="shared" si="2"/>
        <v>-33.33333333333333</v>
      </c>
      <c r="K8" s="183">
        <v>4.59522</v>
      </c>
      <c r="L8" s="181">
        <v>3.06348</v>
      </c>
      <c r="M8" s="58">
        <f t="shared" si="3"/>
        <v>-33.33333333333333</v>
      </c>
      <c r="N8" s="183">
        <v>0.10458</v>
      </c>
      <c r="O8" s="181">
        <v>0.06972</v>
      </c>
      <c r="P8" s="58">
        <f t="shared" si="4"/>
        <v>-33.33333333333333</v>
      </c>
      <c r="Q8" s="183">
        <v>0.01974</v>
      </c>
      <c r="R8" s="181">
        <v>0.01316</v>
      </c>
      <c r="S8" s="58">
        <f t="shared" si="5"/>
        <v>-33.333333333333336</v>
      </c>
      <c r="T8" s="184">
        <v>0.00252</v>
      </c>
      <c r="U8" s="181">
        <v>0.0016799999999999999</v>
      </c>
      <c r="V8" s="58">
        <f t="shared" si="6"/>
        <v>-33.33333333333334</v>
      </c>
      <c r="W8" s="183">
        <v>0.45045</v>
      </c>
      <c r="X8" s="181">
        <v>0.3003</v>
      </c>
      <c r="Y8" s="58">
        <f t="shared" si="7"/>
        <v>-33.33333333333333</v>
      </c>
      <c r="Z8" s="183">
        <v>0.00462</v>
      </c>
      <c r="AA8" s="181">
        <v>0.0030800000000000003</v>
      </c>
      <c r="AB8" s="58">
        <f t="shared" si="8"/>
        <v>-33.33333333333333</v>
      </c>
      <c r="AC8" s="180"/>
      <c r="AD8" s="181"/>
      <c r="AE8" s="58"/>
      <c r="AF8" s="183"/>
      <c r="AG8" s="186"/>
      <c r="AH8" s="58"/>
      <c r="AI8" s="242">
        <f t="shared" si="9"/>
        <v>9.19359</v>
      </c>
      <c r="AJ8" s="243">
        <f>C8+F8+I8+L8+O8+R8+U8+X8+AA8</f>
        <v>6.129060000000001</v>
      </c>
      <c r="AK8" s="55">
        <f t="shared" si="10"/>
        <v>-33.33333333333333</v>
      </c>
    </row>
    <row r="9" spans="1:37" s="173" customFormat="1" ht="12.75">
      <c r="A9" s="169" t="s">
        <v>150</v>
      </c>
      <c r="B9" s="186">
        <v>0.00105</v>
      </c>
      <c r="C9" s="181">
        <v>0.0007</v>
      </c>
      <c r="D9" s="58">
        <f t="shared" si="0"/>
        <v>-33.33333333333333</v>
      </c>
      <c r="E9" s="183">
        <v>0.00105</v>
      </c>
      <c r="F9" s="181">
        <v>0.0007</v>
      </c>
      <c r="G9" s="58">
        <f t="shared" si="1"/>
        <v>-33.33333333333333</v>
      </c>
      <c r="H9" s="183">
        <v>0.0945</v>
      </c>
      <c r="I9" s="181">
        <v>0.063</v>
      </c>
      <c r="J9" s="58">
        <f t="shared" si="2"/>
        <v>-33.33333333333333</v>
      </c>
      <c r="K9" s="183">
        <v>0.28938</v>
      </c>
      <c r="L9" s="181">
        <v>0.19291999999999998</v>
      </c>
      <c r="M9" s="58">
        <f t="shared" si="3"/>
        <v>-33.33333333333335</v>
      </c>
      <c r="N9" s="183">
        <v>0.01113</v>
      </c>
      <c r="O9" s="181">
        <v>0.0074199999999999995</v>
      </c>
      <c r="P9" s="58">
        <f t="shared" si="4"/>
        <v>-33.33333333333333</v>
      </c>
      <c r="Q9" s="183">
        <v>0.01974</v>
      </c>
      <c r="R9" s="181">
        <v>0.01316</v>
      </c>
      <c r="S9" s="58">
        <f t="shared" si="5"/>
        <v>-33.333333333333336</v>
      </c>
      <c r="T9" s="184">
        <v>0.00105</v>
      </c>
      <c r="U9" s="181">
        <v>0.0007</v>
      </c>
      <c r="V9" s="58">
        <f t="shared" si="6"/>
        <v>-33.33333333333333</v>
      </c>
      <c r="W9" s="183">
        <v>0.14112</v>
      </c>
      <c r="X9" s="181">
        <v>0.09408</v>
      </c>
      <c r="Y9" s="58">
        <f t="shared" si="7"/>
        <v>-33.33333333333333</v>
      </c>
      <c r="Z9" s="183">
        <v>0.00567</v>
      </c>
      <c r="AA9" s="181">
        <v>0.00378</v>
      </c>
      <c r="AB9" s="58">
        <f t="shared" si="8"/>
        <v>-33.33333333333333</v>
      </c>
      <c r="AC9" s="183"/>
      <c r="AD9" s="186"/>
      <c r="AE9" s="58"/>
      <c r="AF9" s="183"/>
      <c r="AG9" s="186"/>
      <c r="AH9" s="58"/>
      <c r="AI9" s="242">
        <f t="shared" si="9"/>
        <v>0.5646899999999999</v>
      </c>
      <c r="AJ9" s="243">
        <f>C9+F9+I9+L9+O9+R9+U9+X9+AA9</f>
        <v>0.37645999999999996</v>
      </c>
      <c r="AK9" s="55">
        <f t="shared" si="10"/>
        <v>-33.33333333333333</v>
      </c>
    </row>
    <row r="10" spans="1:37" s="173" customFormat="1" ht="16.5" thickBot="1">
      <c r="A10" s="67" t="s">
        <v>151</v>
      </c>
      <c r="B10" s="190">
        <v>0.00105</v>
      </c>
      <c r="C10" s="188">
        <v>0.0007</v>
      </c>
      <c r="D10" s="68">
        <f t="shared" si="0"/>
        <v>-33.33333333333333</v>
      </c>
      <c r="E10" s="187">
        <v>0.01974</v>
      </c>
      <c r="F10" s="188">
        <v>0.01316</v>
      </c>
      <c r="G10" s="68">
        <f t="shared" si="1"/>
        <v>-33.333333333333336</v>
      </c>
      <c r="H10" s="187">
        <v>0.01323</v>
      </c>
      <c r="I10" s="188">
        <v>0.00882</v>
      </c>
      <c r="J10" s="68">
        <f t="shared" si="2"/>
        <v>-33.333333333333336</v>
      </c>
      <c r="K10" s="187">
        <v>0.04662</v>
      </c>
      <c r="L10" s="188">
        <v>0.03108</v>
      </c>
      <c r="M10" s="68">
        <f t="shared" si="3"/>
        <v>-33.333333333333336</v>
      </c>
      <c r="N10" s="187">
        <v>0.00084</v>
      </c>
      <c r="O10" s="188">
        <v>0.0005600000000000001</v>
      </c>
      <c r="P10" s="68">
        <f t="shared" si="4"/>
        <v>-33.33333333333333</v>
      </c>
      <c r="Q10" s="187">
        <v>0.00042</v>
      </c>
      <c r="R10" s="188">
        <v>0.00028000000000000003</v>
      </c>
      <c r="S10" s="68">
        <f t="shared" si="5"/>
        <v>-33.33333333333333</v>
      </c>
      <c r="T10" s="189">
        <v>0.00105</v>
      </c>
      <c r="U10" s="188">
        <v>0.0007</v>
      </c>
      <c r="V10" s="68">
        <f t="shared" si="6"/>
        <v>-33.33333333333333</v>
      </c>
      <c r="W10" s="187">
        <v>0.00189</v>
      </c>
      <c r="X10" s="188">
        <v>0.00126</v>
      </c>
      <c r="Y10" s="68">
        <f t="shared" si="7"/>
        <v>-33.33333333333333</v>
      </c>
      <c r="Z10" s="187">
        <v>0.00042</v>
      </c>
      <c r="AA10" s="188">
        <v>0.00028000000000000003</v>
      </c>
      <c r="AB10" s="68">
        <f t="shared" si="8"/>
        <v>-33.33333333333333</v>
      </c>
      <c r="AC10" s="187"/>
      <c r="AD10" s="190"/>
      <c r="AE10" s="70"/>
      <c r="AF10" s="191"/>
      <c r="AG10" s="188"/>
      <c r="AH10" s="70"/>
      <c r="AI10" s="244">
        <f t="shared" si="9"/>
        <v>0.08526</v>
      </c>
      <c r="AJ10" s="245">
        <f>C10+F10+I10+L10+O10+R10+U10+X10+AA10</f>
        <v>0.05684</v>
      </c>
      <c r="AK10" s="70">
        <f t="shared" si="10"/>
        <v>-33.33333333333333</v>
      </c>
    </row>
    <row r="18" ht="12.75">
      <c r="AJ18" s="72" t="s">
        <v>152</v>
      </c>
    </row>
  </sheetData>
  <mergeCells count="19">
    <mergeCell ref="B1:S1"/>
    <mergeCell ref="T1:AK1"/>
    <mergeCell ref="H3:J3"/>
    <mergeCell ref="AC2:AH2"/>
    <mergeCell ref="Q3:S3"/>
    <mergeCell ref="AF3:AH3"/>
    <mergeCell ref="W3:Y3"/>
    <mergeCell ref="Q2:S2"/>
    <mergeCell ref="T2:AB2"/>
    <mergeCell ref="A2:A4"/>
    <mergeCell ref="B2:D3"/>
    <mergeCell ref="K2:M3"/>
    <mergeCell ref="N2:P3"/>
    <mergeCell ref="AI2:AK3"/>
    <mergeCell ref="AC3:AE3"/>
    <mergeCell ref="T3:V3"/>
    <mergeCell ref="Z3:AB3"/>
    <mergeCell ref="E2:J2"/>
    <mergeCell ref="E3:G3"/>
  </mergeCells>
  <printOptions horizontalCentered="1"/>
  <pageMargins left="0.3937007874015748" right="0.3937007874015748" top="2.362204724409449" bottom="0.07874015748031496" header="2.1653543307086616" footer="0.11811023622047245"/>
  <pageSetup firstPageNumber="9" useFirstPageNumber="1" fitToHeight="0" horizontalDpi="600" verticalDpi="600" orientation="landscape" paperSize="9" scale="95" r:id="rId1"/>
  <headerFooter>
    <oddHeader>&amp;C&amp;"Times New Roman,полужирный"&amp;12ДАЛЬНЕВОСТОЧНЫЙ РЫБОХОЗЯЙСТВЕННЫЙ БАССЕЙН&amp;R&amp;"Times New Roman,полужирный"&amp;12Таблица  5</oddHeader>
    <oddFooter>&amp;R&amp;"Times New Roman,обычный"&amp;12&amp;P</oddFooter>
  </headerFooter>
  <colBreaks count="1" manualBreakCount="1">
    <brk id="19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14"/>
  <sheetViews>
    <sheetView view="pageBreakPreview" zoomScale="90" zoomScaleSheetLayoutView="90" workbookViewId="0" topLeftCell="A1">
      <selection activeCell="A5" sqref="A5"/>
    </sheetView>
  </sheetViews>
  <sheetFormatPr defaultColWidth="8.875" defaultRowHeight="12.75"/>
  <cols>
    <col min="1" max="1" width="26.25390625" style="307" bestFit="1" customWidth="1"/>
    <col min="2" max="4" width="11.625" style="307" customWidth="1"/>
    <col min="5" max="5" width="9.375" style="307" bestFit="1" customWidth="1"/>
    <col min="6" max="6" width="9.625" style="307" bestFit="1" customWidth="1"/>
    <col min="7" max="7" width="11.875" style="307" customWidth="1"/>
    <col min="8" max="9" width="11.875" style="307" bestFit="1" customWidth="1"/>
    <col min="10" max="10" width="8.875" style="307" customWidth="1"/>
    <col min="11" max="16384" width="8.875" style="307" customWidth="1"/>
  </cols>
  <sheetData>
    <row r="1" spans="1:10" ht="16.5" thickBot="1">
      <c r="A1" s="457" t="s">
        <v>229</v>
      </c>
      <c r="B1" s="463"/>
      <c r="C1" s="463"/>
      <c r="D1" s="463"/>
      <c r="E1" s="463"/>
      <c r="F1" s="463"/>
      <c r="G1" s="463"/>
      <c r="H1" s="463"/>
      <c r="I1" s="463"/>
      <c r="J1" s="463"/>
    </row>
    <row r="2" spans="1:10" ht="12.75">
      <c r="A2" s="464" t="s">
        <v>136</v>
      </c>
      <c r="B2" s="460" t="s">
        <v>156</v>
      </c>
      <c r="C2" s="461"/>
      <c r="D2" s="462"/>
      <c r="E2" s="460" t="s">
        <v>157</v>
      </c>
      <c r="F2" s="461"/>
      <c r="G2" s="462"/>
      <c r="H2" s="460" t="s">
        <v>135</v>
      </c>
      <c r="I2" s="461"/>
      <c r="J2" s="462"/>
    </row>
    <row r="3" spans="1:10" ht="16.5" thickBot="1">
      <c r="A3" s="465"/>
      <c r="B3" s="308">
        <v>2021</v>
      </c>
      <c r="C3" s="268">
        <v>2022</v>
      </c>
      <c r="D3" s="270" t="s">
        <v>129</v>
      </c>
      <c r="E3" s="308">
        <v>2021</v>
      </c>
      <c r="F3" s="268">
        <v>2022</v>
      </c>
      <c r="G3" s="270" t="s">
        <v>129</v>
      </c>
      <c r="H3" s="308">
        <v>2021</v>
      </c>
      <c r="I3" s="268">
        <v>2022</v>
      </c>
      <c r="J3" s="270" t="s">
        <v>129</v>
      </c>
    </row>
    <row r="4" spans="1:10" ht="12.75">
      <c r="A4" s="309" t="s">
        <v>230</v>
      </c>
      <c r="B4" s="310">
        <f>B5</f>
        <v>0.014</v>
      </c>
      <c r="C4" s="311">
        <f>C5</f>
        <v>0.014</v>
      </c>
      <c r="D4" s="312">
        <f aca="true" t="shared" si="0" ref="D4:D10">(C4-B4)/B4*100</f>
        <v>0</v>
      </c>
      <c r="E4" s="310">
        <f>E5</f>
        <v>0.19599999999999998</v>
      </c>
      <c r="F4" s="311">
        <f>F5</f>
        <v>0.19599999999999998</v>
      </c>
      <c r="G4" s="312">
        <f aca="true" t="shared" si="1" ref="G4:G10">(F4-E4)/E4*100</f>
        <v>0</v>
      </c>
      <c r="H4" s="310">
        <f>H5</f>
        <v>0.21</v>
      </c>
      <c r="I4" s="311">
        <f>I5</f>
        <v>0.21</v>
      </c>
      <c r="J4" s="312">
        <f aca="true" t="shared" si="2" ref="J4:J10">(I4-H4)/H4*100</f>
        <v>0</v>
      </c>
    </row>
    <row r="5" spans="1:10" ht="12.75">
      <c r="A5" s="313" t="s">
        <v>195</v>
      </c>
      <c r="B5" s="314">
        <f>SUM(B6:B8)</f>
        <v>0.014</v>
      </c>
      <c r="C5" s="315">
        <f>SUM(C6:C8)</f>
        <v>0.014</v>
      </c>
      <c r="D5" s="316">
        <f t="shared" si="0"/>
        <v>0</v>
      </c>
      <c r="E5" s="314">
        <f>SUM(E6:E8)</f>
        <v>0.19599999999999998</v>
      </c>
      <c r="F5" s="315">
        <f>SUM(F6:F8)</f>
        <v>0.19599999999999998</v>
      </c>
      <c r="G5" s="316">
        <f t="shared" si="1"/>
        <v>0</v>
      </c>
      <c r="H5" s="314">
        <f>SUM(H6:H8)</f>
        <v>0.21</v>
      </c>
      <c r="I5" s="315">
        <f>SUM(I6:I8)</f>
        <v>0.21</v>
      </c>
      <c r="J5" s="316">
        <f t="shared" si="2"/>
        <v>0</v>
      </c>
    </row>
    <row r="6" spans="1:10" ht="12.75">
      <c r="A6" s="47" t="s">
        <v>263</v>
      </c>
      <c r="B6" s="317">
        <v>0.005</v>
      </c>
      <c r="C6" s="318">
        <v>0.005</v>
      </c>
      <c r="D6" s="319">
        <f t="shared" si="0"/>
        <v>0</v>
      </c>
      <c r="E6" s="317">
        <v>0.025</v>
      </c>
      <c r="F6" s="318">
        <v>0.025</v>
      </c>
      <c r="G6" s="319">
        <f t="shared" si="1"/>
        <v>0</v>
      </c>
      <c r="H6" s="317">
        <f>B6+E6</f>
        <v>0.030000000000000002</v>
      </c>
      <c r="I6" s="320">
        <f aca="true" t="shared" si="3" ref="H6:I10">C6+F6</f>
        <v>0.030000000000000002</v>
      </c>
      <c r="J6" s="316">
        <f t="shared" si="2"/>
        <v>0</v>
      </c>
    </row>
    <row r="7" spans="1:10" ht="12.75">
      <c r="A7" s="47" t="s">
        <v>264</v>
      </c>
      <c r="B7" s="317">
        <v>0.005</v>
      </c>
      <c r="C7" s="318">
        <v>0.005</v>
      </c>
      <c r="D7" s="321">
        <f t="shared" si="0"/>
        <v>0</v>
      </c>
      <c r="E7" s="317">
        <v>0.145</v>
      </c>
      <c r="F7" s="318">
        <v>0.145</v>
      </c>
      <c r="G7" s="321">
        <f t="shared" si="1"/>
        <v>0</v>
      </c>
      <c r="H7" s="317">
        <f t="shared" si="3"/>
        <v>0.15</v>
      </c>
      <c r="I7" s="320">
        <f t="shared" si="3"/>
        <v>0.15</v>
      </c>
      <c r="J7" s="316">
        <f t="shared" si="2"/>
        <v>0</v>
      </c>
    </row>
    <row r="8" spans="1:10" ht="16.5" thickBot="1">
      <c r="A8" s="290" t="s">
        <v>265</v>
      </c>
      <c r="B8" s="322">
        <v>0.004</v>
      </c>
      <c r="C8" s="323">
        <v>0.004</v>
      </c>
      <c r="D8" s="324">
        <f t="shared" si="0"/>
        <v>0</v>
      </c>
      <c r="E8" s="322">
        <v>0.026</v>
      </c>
      <c r="F8" s="323">
        <v>0.026</v>
      </c>
      <c r="G8" s="324">
        <f t="shared" si="1"/>
        <v>0</v>
      </c>
      <c r="H8" s="322">
        <f t="shared" si="3"/>
        <v>0.03</v>
      </c>
      <c r="I8" s="325">
        <f t="shared" si="3"/>
        <v>0.03</v>
      </c>
      <c r="J8" s="326">
        <f t="shared" si="2"/>
        <v>0</v>
      </c>
    </row>
    <row r="9" spans="1:10" ht="12.75">
      <c r="A9" s="256" t="s">
        <v>196</v>
      </c>
      <c r="B9" s="327">
        <f>SUM(B10)</f>
        <v>0.05</v>
      </c>
      <c r="C9" s="328">
        <f>SUM(C10)</f>
        <v>0.05</v>
      </c>
      <c r="D9" s="329">
        <f t="shared" si="0"/>
        <v>0</v>
      </c>
      <c r="E9" s="327">
        <f>SUM(E10)</f>
        <v>2.95</v>
      </c>
      <c r="F9" s="328">
        <f>SUM(F10)</f>
        <v>2.95</v>
      </c>
      <c r="G9" s="329">
        <f t="shared" si="1"/>
        <v>0</v>
      </c>
      <c r="H9" s="327">
        <f>B9+E9</f>
        <v>3</v>
      </c>
      <c r="I9" s="328">
        <f>C9+F9</f>
        <v>3</v>
      </c>
      <c r="J9" s="329">
        <f t="shared" si="2"/>
        <v>0</v>
      </c>
    </row>
    <row r="10" spans="1:10" ht="16.5" thickBot="1">
      <c r="A10" s="48" t="s">
        <v>231</v>
      </c>
      <c r="B10" s="330">
        <v>0.05</v>
      </c>
      <c r="C10" s="331">
        <v>0.05</v>
      </c>
      <c r="D10" s="332">
        <f t="shared" si="0"/>
        <v>0</v>
      </c>
      <c r="E10" s="330">
        <v>2.95</v>
      </c>
      <c r="F10" s="331">
        <v>2.95</v>
      </c>
      <c r="G10" s="332">
        <f t="shared" si="1"/>
        <v>0</v>
      </c>
      <c r="H10" s="330">
        <f t="shared" si="3"/>
        <v>3</v>
      </c>
      <c r="I10" s="333">
        <f t="shared" si="3"/>
        <v>3</v>
      </c>
      <c r="J10" s="334">
        <f t="shared" si="2"/>
        <v>0</v>
      </c>
    </row>
    <row r="14" ht="12.75">
      <c r="A14" s="338"/>
    </row>
  </sheetData>
  <mergeCells count="5">
    <mergeCell ref="B2:D2"/>
    <mergeCell ref="E2:G2"/>
    <mergeCell ref="H2:J2"/>
    <mergeCell ref="A1:J1"/>
    <mergeCell ref="A2:A3"/>
  </mergeCells>
  <printOptions horizontalCentered="1"/>
  <pageMargins left="0.7086614173228347" right="0.7086614173228347" top="2.5196850393700787" bottom="0.7480314960629921" header="2.283464566929134" footer="0.31496062992125984"/>
  <pageSetup firstPageNumber="11" useFirstPageNumber="1" fitToHeight="1" fitToWidth="1" horizontalDpi="600" verticalDpi="600" orientation="landscape" paperSize="9" r:id="rId1"/>
  <headerFooter>
    <oddHeader>&amp;C&amp;"Times New Roman,полужирный"&amp;12БАЙКАЛЬСКИЙ РЫБОХОЗЯЙСТВЕННЫЙ БАССЕЙН&amp;R&amp;"Times New Roman,полужирный"&amp;12Таблица 6</oddHeader>
    <oddFooter>&amp;R&amp;P</oddFooter>
  </headerFooter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ВНИРО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Сравнение ОДУ 2021-2022</dc:title>
  <dc:subject/>
  <dc:creator>Elen</dc:creator>
  <cp:keywords/>
  <dc:description/>
  <cp:lastModifiedBy>Татьяна Викторовна</cp:lastModifiedBy>
  <cp:lastPrinted>2021-03-11T11:56:11Z</cp:lastPrinted>
  <dcterms:created xsi:type="dcterms:W3CDTF">1999-09-09T08:24:01Z</dcterms:created>
  <dcterms:modified xsi:type="dcterms:W3CDTF">2021-03-21T23:54:00Z</dcterms:modified>
  <cp:category/>
  <cp:version/>
  <cp:contentType/>
  <cp:contentStatus/>
</cp:coreProperties>
</file>